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goldroadresources.sharepoint.com/sites/ESGReportProject-External/Shared Documents/2023 ESG Report/"/>
    </mc:Choice>
  </mc:AlternateContent>
  <xr:revisionPtr revIDLastSave="44" documentId="8_{535E1C30-061D-48C0-9203-B46A05BC518A}" xr6:coauthVersionLast="47" xr6:coauthVersionMax="47" xr10:uidLastSave="{853F2BB5-2A6A-4E48-B5A8-752EA4B187A1}"/>
  <workbookProtection workbookAlgorithmName="SHA-512" workbookHashValue="p4MrmBbHlBee9T2PGzLBOYJ4eS5rxWCZF18i3y4jlWBWyAMQlS3N/96p3VWm2iiG1kq1sQgW0aYv8D6bV/JxTw==" workbookSaltValue="SSDBG/D3d9ulzdYHIQgc9g==" workbookSpinCount="100000" lockStructure="1"/>
  <bookViews>
    <workbookView xWindow="225" yWindow="45" windowWidth="31485" windowHeight="15300" tabRatio="809" firstSheet="13" activeTab="21" xr2:uid="{47F56120-4FE5-420D-9D4F-EAB108ACD75D}"/>
  </bookViews>
  <sheets>
    <sheet name="COVER" sheetId="40" r:id="rId1"/>
    <sheet name="ABOUT" sheetId="39" r:id="rId2"/>
    <sheet name="CONTENTS" sheetId="35" r:id="rId3"/>
    <sheet name="GRI INDEX" sheetId="32" r:id="rId4"/>
    <sheet name="SASB INDEX" sheetId="33" r:id="rId5"/>
    <sheet name="TNFD" sheetId="41" r:id="rId6"/>
    <sheet name="GOVERNANCE" sheetId="6" r:id="rId7"/>
    <sheet name="Corporate Governance" sheetId="7" r:id="rId8"/>
    <sheet name="Oversight and Responsibility" sheetId="8" r:id="rId9"/>
    <sheet name="Ethics and Integrity" sheetId="10" r:id="rId10"/>
    <sheet name="Economic Performance" sheetId="12" r:id="rId11"/>
    <sheet name="Responsible Production" sheetId="13" r:id="rId12"/>
    <sheet name="Our Suppliers" sheetId="14" r:id="rId13"/>
    <sheet name="SOCIAL" sheetId="15" r:id="rId14"/>
    <sheet name="Health and Safety" sheetId="11" r:id="rId15"/>
    <sheet name="Our People" sheetId="17" r:id="rId16"/>
    <sheet name="Diversity and Inclusion" sheetId="18" r:id="rId17"/>
    <sheet name="Training" sheetId="19" r:id="rId18"/>
    <sheet name="Cultural Heritage" sheetId="20" r:id="rId19"/>
    <sheet name="ENVIRONMENT" sheetId="21" r:id="rId20"/>
    <sheet name="Water" sheetId="23" r:id="rId21"/>
    <sheet name="Waste" sheetId="24" r:id="rId22"/>
    <sheet name="Biodiversity &amp; Land Management" sheetId="26" r:id="rId23"/>
    <sheet name="Energy Consumption" sheetId="28" r:id="rId24"/>
    <sheet name="Greenhouse Gas Emissions" sheetId="29" r:id="rId25"/>
    <sheet name="GRUYERE" sheetId="44" r:id="rId26"/>
    <sheet name="Gruyere Tailings Facilty" sheetId="36" r:id="rId27"/>
  </sheets>
  <definedNames>
    <definedName name="___1__123Graph_A__200__BPF" hidden="1">#REF!</definedName>
    <definedName name="___10__123Graph_C__200__D50" hidden="1">#REF!</definedName>
    <definedName name="___11__123Graph_CGRANULOMETRIA_1" hidden="1">#REF!</definedName>
    <definedName name="___12__123Graph_D__200__BPF" hidden="1">#REF!</definedName>
    <definedName name="___13__123Graph_D__200__D50" hidden="1">#REF!</definedName>
    <definedName name="___14__123Graph_E__200__BPF" hidden="1">#REF!</definedName>
    <definedName name="___15__123Graph_E__200__D50" hidden="1">#REF!</definedName>
    <definedName name="___16__123Graph_F__200__BPF" hidden="1">#REF!</definedName>
    <definedName name="___17__123Graph_F__200__D50" hidden="1">#REF!</definedName>
    <definedName name="___18__123Graph_X__200__BPF" hidden="1">#REF!</definedName>
    <definedName name="___19__123Graph_X__200__D50" hidden="1">#REF!</definedName>
    <definedName name="___2__123Graph_A__200__D50" hidden="1">#REF!</definedName>
    <definedName name="___20__123Graph_XEFICIENCIA_1" hidden="1">#REF!</definedName>
    <definedName name="___21__123Graph_XGRANULOMETRIA_1" hidden="1">#REF!</definedName>
    <definedName name="___3__123Graph_AEFICIENCIA_1" hidden="1">#REF!</definedName>
    <definedName name="___4__123Graph_AGRANULOMETRIA_1" hidden="1">#REF!</definedName>
    <definedName name="___5__123Graph_B__200__BPF" hidden="1">#REF!</definedName>
    <definedName name="___6__123Graph_B__200__D50" hidden="1">#REF!</definedName>
    <definedName name="___7__123Graph_BEFICIENCIA_1" hidden="1">#REF!</definedName>
    <definedName name="___8__123Graph_BGRANULOMETRIA_1" hidden="1">#REF!</definedName>
    <definedName name="___9__123Graph_C__200__BPF" hidden="1">#REF!</definedName>
    <definedName name="___FHE7" hidden="1">{#N/A,#N/A,FALSE,"masez (10)";#N/A,#N/A,FALSE,"masez (7)";#N/A,#N/A,FALSE,"masez (6)";#N/A,#N/A,FALSE,"masez (5)";#N/A,#N/A,FALSE,"masez (4)";#N/A,#N/A,FALSE,"masez (3)";#N/A,#N/A,FALSE,"masez (2)";#N/A,#N/A,FALSE,"GME";#N/A,#N/A,FALSE,"masez"}</definedName>
    <definedName name="___jy5" hidden="1">{#N/A,#N/A,FALSE,"masez (10)";#N/A,#N/A,FALSE,"masez (7)";#N/A,#N/A,FALSE,"masez (6)";#N/A,#N/A,FALSE,"masez (5)";#N/A,#N/A,FALSE,"masez (4)";#N/A,#N/A,FALSE,"masez (3)";#N/A,#N/A,FALSE,"masez (2)";#N/A,#N/A,FALSE,"GME";#N/A,#N/A,FALSE,"masez"}</definedName>
    <definedName name="___tyl2" hidden="1">{#N/A,#N/A,FALSE,"masez (10)";#N/A,#N/A,FALSE,"masez (7)";#N/A,#N/A,FALSE,"masez (6)";#N/A,#N/A,FALSE,"masez (5)";#N/A,#N/A,FALSE,"masez (4)";#N/A,#N/A,FALSE,"masez (3)";#N/A,#N/A,FALSE,"masez (2)";#N/A,#N/A,FALSE,"GME";#N/A,#N/A,FALSE,"masez"}</definedName>
    <definedName name="___wrn1" hidden="1">{#N/A,#N/A,TRUE,"Est. de Fact.";#N/A,#N/A,TRUE,"Capitulo 19";#N/A,#N/A,TRUE,"Proyecto P855"}</definedName>
    <definedName name="___zx2" hidden="1">{#N/A,#N/A,FALSE,"masez (10)";#N/A,#N/A,FALSE,"masez (7)";#N/A,#N/A,FALSE,"masez (6)";#N/A,#N/A,FALSE,"masez (5)";#N/A,#N/A,FALSE,"masez (4)";#N/A,#N/A,FALSE,"masez (3)";#N/A,#N/A,FALSE,"masez (2)";#N/A,#N/A,FALSE,"GME";#N/A,#N/A,FALSE,"masez"}</definedName>
    <definedName name="__1__123Graph_A__200__BPF" hidden="1">#REF!</definedName>
    <definedName name="__10__123Graph_C__200__D50" hidden="1">#REF!</definedName>
    <definedName name="__11__123Graph_CGRANULOMETRIA_1" hidden="1">#REF!</definedName>
    <definedName name="__12__123Graph_D__200__BPF" hidden="1">#REF!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_13__123Graph_D__200__D50" hidden="1">#REF!</definedName>
    <definedName name="__14__123Graph_E__200__BPF" hidden="1">#REF!</definedName>
    <definedName name="__15__123Graph_E__200__D50" hidden="1">#REF!</definedName>
    <definedName name="__16__123Graph_F__200__BPF" hidden="1">#REF!</definedName>
    <definedName name="__17__123Graph_F__200__D50" hidden="1">#REF!</definedName>
    <definedName name="__18__123Graph_X__200__BPF" hidden="1">#REF!</definedName>
    <definedName name="__19__123Graph_X__200__D50" hidden="1">#REF!</definedName>
    <definedName name="__2__123Graph_A__200__D50" hidden="1">#REF!</definedName>
    <definedName name="__20__123Graph_XEFICIENCIA_1" hidden="1">#REF!</definedName>
    <definedName name="__21__123Graph_XGRANULOMETRIA_1" hidden="1">#REF!</definedName>
    <definedName name="__3__123Graph_AEFICIENCIA_1" hidden="1">#REF!</definedName>
    <definedName name="__4__123Graph_AGRANULOMETRIA_1" hidden="1">#REF!</definedName>
    <definedName name="__5__123Graph_B__200__BPF" hidden="1">#REF!</definedName>
    <definedName name="__6__123Graph_B__200__D50" hidden="1">#REF!</definedName>
    <definedName name="__7__123Graph_BEFICIENCIA_1" hidden="1">#REF!</definedName>
    <definedName name="__8__123Graph_BGRANULOMETRIA_1" hidden="1">#REF!</definedName>
    <definedName name="__9__123Graph_C__200__BPF" hidden="1">#REF!</definedName>
    <definedName name="__FHE7" hidden="1">{#N/A,#N/A,FALSE,"masez (10)";#N/A,#N/A,FALSE,"masez (7)";#N/A,#N/A,FALSE,"masez (6)";#N/A,#N/A,FALSE,"masez (5)";#N/A,#N/A,FALSE,"masez (4)";#N/A,#N/A,FALSE,"masez (3)";#N/A,#N/A,FALSE,"masez (2)";#N/A,#N/A,FALSE,"GME";#N/A,#N/A,FALSE,"masez"}</definedName>
    <definedName name="__IntlFixup" hidden="1">TRUE</definedName>
    <definedName name="__IntlFixupTable" hidden="1">#REF!</definedName>
    <definedName name="__jy5" hidden="1">{#N/A,#N/A,FALSE,"masez (10)";#N/A,#N/A,FALSE,"masez (7)";#N/A,#N/A,FALSE,"masez (6)";#N/A,#N/A,FALSE,"masez (5)";#N/A,#N/A,FALSE,"masez (4)";#N/A,#N/A,FALSE,"masez (3)";#N/A,#N/A,FALSE,"masez (2)";#N/A,#N/A,FALSE,"GME";#N/A,#N/A,FALSE,"masez"}</definedName>
    <definedName name="__tyl2" hidden="1">{#N/A,#N/A,FALSE,"masez (10)";#N/A,#N/A,FALSE,"masez (7)";#N/A,#N/A,FALSE,"masez (6)";#N/A,#N/A,FALSE,"masez (5)";#N/A,#N/A,FALSE,"masez (4)";#N/A,#N/A,FALSE,"masez (3)";#N/A,#N/A,FALSE,"masez (2)";#N/A,#N/A,FALSE,"GME";#N/A,#N/A,FALSE,"masez"}</definedName>
    <definedName name="__wrn1" hidden="1">{#N/A,#N/A,TRUE,"Est. de Fact.";#N/A,#N/A,TRUE,"Capitulo 19";#N/A,#N/A,TRUE,"Proyecto P855"}</definedName>
    <definedName name="__xlfn.BAHTTEXT" hidden="1">#NAME?</definedName>
    <definedName name="__zx2" hidden="1">{#N/A,#N/A,FALSE,"masez (10)";#N/A,#N/A,FALSE,"masez (7)";#N/A,#N/A,FALSE,"masez (6)";#N/A,#N/A,FALSE,"masez (5)";#N/A,#N/A,FALSE,"masez (4)";#N/A,#N/A,FALSE,"masez (3)";#N/A,#N/A,FALSE,"masez (2)";#N/A,#N/A,FALSE,"GME";#N/A,#N/A,FALSE,"masez"}</definedName>
    <definedName name="_1__123Graph_A__200__BPF" hidden="1">#REF!</definedName>
    <definedName name="_10__123Graph_C__200__D50" hidden="1">#REF!</definedName>
    <definedName name="_11__123Graph_CGRANULOMETRIA_1" hidden="1">#REF!</definedName>
    <definedName name="_12__123Graph_D__200__BPF" hidden="1">#REF!</definedName>
    <definedName name="_13__123Graph_D__200__D50" hidden="1">#REF!</definedName>
    <definedName name="_14__123Graph_E__200__BPF" hidden="1">#REF!</definedName>
    <definedName name="_15__123Graph_E__200__D50" hidden="1">#REF!</definedName>
    <definedName name="_16__123Graph_F__200__BPF" hidden="1">#REF!</definedName>
    <definedName name="_17__123Graph_F__200__D50" hidden="1">#REF!</definedName>
    <definedName name="_18__123Graph_X__200__BPF" hidden="1">#REF!</definedName>
    <definedName name="_19__123Graph_X__200__D50" hidden="1">#REF!</definedName>
    <definedName name="_2__123Graph_A__200__D50" hidden="1">#REF!</definedName>
    <definedName name="_20__123Graph_XEFICIENCIA_1" hidden="1">#REF!</definedName>
    <definedName name="_21__123Graph_XGRANULOMETRIA_1" hidden="1">#REF!</definedName>
    <definedName name="_3__123Graph_AEFICIENCIA_1" hidden="1">#REF!</definedName>
    <definedName name="_4__123Graph_AGRANULOMETRIA_1" hidden="1">#REF!</definedName>
    <definedName name="_5__123Graph_B__200__BPF" hidden="1">#REF!</definedName>
    <definedName name="_6__123Graph_B__200__D50" hidden="1">#REF!</definedName>
    <definedName name="_7__123Graph_BEFICIENCIA_1" hidden="1">#REF!</definedName>
    <definedName name="_8__123Graph_BGRANULOMETRIA_1" hidden="1">#REF!</definedName>
    <definedName name="_9__123Graph_C__200__BPF" hidden="1">#REF!</definedName>
    <definedName name="_bob" hidden="1">#REF!</definedName>
    <definedName name="_Example" hidden="1">#REF!</definedName>
    <definedName name="_FHE7" hidden="1">{#N/A,#N/A,FALSE,"masez (10)";#N/A,#N/A,FALSE,"masez (7)";#N/A,#N/A,FALSE,"masez (6)";#N/A,#N/A,FALSE,"masez (5)";#N/A,#N/A,FALSE,"masez (4)";#N/A,#N/A,FALSE,"masez (3)";#N/A,#N/A,FALSE,"masez (2)";#N/A,#N/A,FALSE,"GME";#N/A,#N/A,FALSE,"masez"}</definedName>
    <definedName name="_Fill" hidden="1">#REF!</definedName>
    <definedName name="_jy5" hidden="1">{#N/A,#N/A,FALSE,"masez (10)";#N/A,#N/A,FALSE,"masez (7)";#N/A,#N/A,FALSE,"masez (6)";#N/A,#N/A,FALSE,"masez (5)";#N/A,#N/A,FALSE,"masez (4)";#N/A,#N/A,FALSE,"masez (3)";#N/A,#N/A,FALSE,"masez (2)";#N/A,#N/A,FALSE,"GME";#N/A,#N/A,FALSE,"masez"}</definedName>
    <definedName name="_KK" hidden="1">#REF!</definedName>
    <definedName name="_Look" hidden="1">#REF!</definedName>
    <definedName name="_Order1" hidden="1">255</definedName>
    <definedName name="_Order2" hidden="1">255</definedName>
    <definedName name="_Order2_1" hidden="1">0</definedName>
    <definedName name="_Regression_Int" hidden="1">1</definedName>
    <definedName name="_Regression_Out" hidden="1">#REF!</definedName>
    <definedName name="_Regression_X" hidden="1">#REF!</definedName>
    <definedName name="_Regression_Y" hidden="1">#REF!</definedName>
    <definedName name="_Series" hidden="1">#REF!</definedName>
    <definedName name="_Shading" hidden="1">#REF!</definedName>
    <definedName name="_Sort" hidden="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tyl2" hidden="1">{#N/A,#N/A,FALSE,"masez (10)";#N/A,#N/A,FALSE,"masez (7)";#N/A,#N/A,FALSE,"masez (6)";#N/A,#N/A,FALSE,"masez (5)";#N/A,#N/A,FALSE,"masez (4)";#N/A,#N/A,FALSE,"masez (3)";#N/A,#N/A,FALSE,"masez (2)";#N/A,#N/A,FALSE,"GME";#N/A,#N/A,FALSE,"masez"}</definedName>
    <definedName name="_wrn1" hidden="1">{#N/A,#N/A,TRUE,"Est. de Fact.";#N/A,#N/A,TRUE,"Capitulo 19";#N/A,#N/A,TRUE,"Proyecto P855"}</definedName>
    <definedName name="_zx2" hidden="1">{#N/A,#N/A,FALSE,"masez (10)";#N/A,#N/A,FALSE,"masez (7)";#N/A,#N/A,FALSE,"masez (6)";#N/A,#N/A,FALSE,"masez (5)";#N/A,#N/A,FALSE,"masez (4)";#N/A,#N/A,FALSE,"masez (3)";#N/A,#N/A,FALSE,"masez (2)";#N/A,#N/A,FALSE,"GME";#N/A,#N/A,FALSE,"masez"}</definedName>
    <definedName name="A_1" hidden="1">{#N/A,#N/A,FALSE,"Total_OC015";#N/A,#N/A,FALSE,"ADMIN";#N/A,#N/A,FALSE,"PROCES";#N/A,#N/A,FALSE,"mecan";#N/A,#N/A,FALSE,"civil";#N/A,#N/A,FALSE,"CAÑER";#N/A,#N/A,FALSE,"ELEC";#N/A,#N/A,FALSE,"INSTR"}</definedName>
    <definedName name="aa" hidden="1">{#N/A,#N/A,FALSE,"masez (10)";#N/A,#N/A,FALSE,"masez (7)";#N/A,#N/A,FALSE,"masez (6)";#N/A,#N/A,FALSE,"masez (5)";#N/A,#N/A,FALSE,"masez (4)";#N/A,#N/A,FALSE,"masez (3)";#N/A,#N/A,FALSE,"masez (2)";#N/A,#N/A,FALSE,"GME";#N/A,#N/A,FALSE,"masez"}</definedName>
    <definedName name="aa_1" hidden="1">{#N/A,#N/A,FALSE,"masez (10)";#N/A,#N/A,FALSE,"masez (7)";#N/A,#N/A,FALSE,"masez (6)";#N/A,#N/A,FALSE,"masez (5)";#N/A,#N/A,FALSE,"masez (4)";#N/A,#N/A,FALSE,"masez (3)";#N/A,#N/A,FALSE,"masez (2)";#N/A,#N/A,FALSE,"GME";#N/A,#N/A,FALSE,"masez"}</definedName>
    <definedName name="aaa" hidden="1">{#N/A,#N/A,FALSE,"masez (10)";#N/A,#N/A,FALSE,"masez (7)";#N/A,#N/A,FALSE,"masez (6)";#N/A,#N/A,FALSE,"masez (5)";#N/A,#N/A,FALSE,"masez (4)";#N/A,#N/A,FALSE,"masez (3)";#N/A,#N/A,FALSE,"masez (2)";#N/A,#N/A,FALSE,"GME";#N/A,#N/A,FALSE,"masez"}</definedName>
    <definedName name="aaa_1" hidden="1">{#N/A,#N/A,FALSE,"masez (10)";#N/A,#N/A,FALSE,"masez (7)";#N/A,#N/A,FALSE,"masez (6)";#N/A,#N/A,FALSE,"masez (5)";#N/A,#N/A,FALSE,"masez (4)";#N/A,#N/A,FALSE,"masez (3)";#N/A,#N/A,FALSE,"masez (2)";#N/A,#N/A,FALSE,"GME";#N/A,#N/A,FALSE,"masez"}</definedName>
    <definedName name="aaaa" hidden="1">{#N/A,#N/A,FALSE,"summary";#N/A,#N/A,FALSE,"SumGraph"}</definedName>
    <definedName name="aaaa_1" hidden="1">{#N/A,#N/A,FALSE,"summary";#N/A,#N/A,FALSE,"SumGraph"}</definedName>
    <definedName name="ab" hidden="1">{#N/A,#N/A,FALSE,"masez (10)";#N/A,#N/A,FALSE,"masez (7)";#N/A,#N/A,FALSE,"masez (6)";#N/A,#N/A,FALSE,"masez (5)";#N/A,#N/A,FALSE,"masez (4)";#N/A,#N/A,FALSE,"masez (3)";#N/A,#N/A,FALSE,"masez (2)";#N/A,#N/A,FALSE,"GME";#N/A,#N/A,FALSE,"masez"}</definedName>
    <definedName name="ab_1" hidden="1">{#N/A,#N/A,FALSE,"masez (10)";#N/A,#N/A,FALSE,"masez (7)";#N/A,#N/A,FALSE,"masez (6)";#N/A,#N/A,FALSE,"masez (5)";#N/A,#N/A,FALSE,"masez (4)";#N/A,#N/A,FALSE,"masez (3)";#N/A,#N/A,FALSE,"masez (2)";#N/A,#N/A,FALSE,"GME";#N/A,#N/A,FALSE,"masez"}</definedName>
    <definedName name="ABC" hidden="1">{#N/A,#N/A,FALSE,"Total_OC015";#N/A,#N/A,FALSE,"ADMIN";#N/A,#N/A,FALSE,"PROCES";#N/A,#N/A,FALSE,"mecan";#N/A,#N/A,FALSE,"civil";#N/A,#N/A,FALSE,"CAÑER";#N/A,#N/A,FALSE,"ELEC";#N/A,#N/A,FALSE,"INSTR"}</definedName>
    <definedName name="ABC_1" hidden="1">{#N/A,#N/A,FALSE,"Total_OC015";#N/A,#N/A,FALSE,"ADMIN";#N/A,#N/A,FALSE,"PROCES";#N/A,#N/A,FALSE,"mecan";#N/A,#N/A,FALSE,"civil";#N/A,#N/A,FALSE,"CAÑER";#N/A,#N/A,FALSE,"ELEC";#N/A,#N/A,FALSE,"INSTR"}</definedName>
    <definedName name="anscount" hidden="1">1</definedName>
    <definedName name="avc" hidden="1">{#N/A,#N/A,FALSE,"Total_OC015";#N/A,#N/A,FALSE,"ADMIN";#N/A,#N/A,FALSE,"PROCES";#N/A,#N/A,FALSE,"mecan";#N/A,#N/A,FALSE,"civil";#N/A,#N/A,FALSE,"CAÑER";#N/A,#N/A,FALSE,"ELEC";#N/A,#N/A,FALSE,"INSTR"}</definedName>
    <definedName name="avc_1" hidden="1">{#N/A,#N/A,FALSE,"Total_OC015";#N/A,#N/A,FALSE,"ADMIN";#N/A,#N/A,FALSE,"PROCES";#N/A,#N/A,FALSE,"mecan";#N/A,#N/A,FALSE,"civil";#N/A,#N/A,FALSE,"CAÑER";#N/A,#N/A,FALSE,"ELEC";#N/A,#N/A,FALSE,"INSTR"}</definedName>
    <definedName name="bbb" hidden="1">#REF!</definedName>
    <definedName name="CarinaPricing" hidden="1">{#N/A,#N/A,FALSE,"masez (10)";#N/A,#N/A,FALSE,"masez (7)";#N/A,#N/A,FALSE,"masez (6)";#N/A,#N/A,FALSE,"masez (5)";#N/A,#N/A,FALSE,"masez (4)";#N/A,#N/A,FALSE,"masez (3)";#N/A,#N/A,FALSE,"masez (2)";#N/A,#N/A,FALSE,"GME";#N/A,#N/A,FALSE,"masez"}</definedName>
    <definedName name="casa" hidden="1">{#N/A,#N/A,FALSE,"masez (10)";#N/A,#N/A,FALSE,"masez (7)";#N/A,#N/A,FALSE,"masez (6)";#N/A,#N/A,FALSE,"masez (5)";#N/A,#N/A,FALSE,"masez (4)";#N/A,#N/A,FALSE,"masez (3)";#N/A,#N/A,FALSE,"masez (2)";#N/A,#N/A,FALSE,"GME";#N/A,#N/A,FALSE,"masez"}</definedName>
    <definedName name="casa_1" hidden="1">{#N/A,#N/A,FALSE,"masez (10)";#N/A,#N/A,FALSE,"masez (7)";#N/A,#N/A,FALSE,"masez (6)";#N/A,#N/A,FALSE,"masez (5)";#N/A,#N/A,FALSE,"masez (4)";#N/A,#N/A,FALSE,"masez (3)";#N/A,#N/A,FALSE,"masez (2)";#N/A,#N/A,FALSE,"GME";#N/A,#N/A,FALSE,"masez"}</definedName>
    <definedName name="CBWorkbookPriority" hidden="1">-255825735</definedName>
    <definedName name="CHSFH" hidden="1">{#N/A,#N/A,FALSE,"masez (10)";#N/A,#N/A,FALSE,"masez (7)";#N/A,#N/A,FALSE,"masez (6)";#N/A,#N/A,FALSE,"masez (5)";#N/A,#N/A,FALSE,"masez (4)";#N/A,#N/A,FALSE,"masez (3)";#N/A,#N/A,FALSE,"masez (2)";#N/A,#N/A,FALSE,"GME";#N/A,#N/A,FALSE,"masez"}</definedName>
    <definedName name="CHSFH_1" hidden="1">{#N/A,#N/A,FALSE,"masez (10)";#N/A,#N/A,FALSE,"masez (7)";#N/A,#N/A,FALSE,"masez (6)";#N/A,#N/A,FALSE,"masez (5)";#N/A,#N/A,FALSE,"masez (4)";#N/A,#N/A,FALSE,"masez (3)";#N/A,#N/A,FALSE,"masez (2)";#N/A,#N/A,FALSE,"GME";#N/A,#N/A,FALSE,"masez"}</definedName>
    <definedName name="CIQWBGuid" hidden="1">"Copy of 1000 020514 WPIOP - 20MTPA SUMMARY (15YR  FOB)v2.xlsb"</definedName>
    <definedName name="cub" hidden="1">{#N/A,#N/A,FALSE,"RESUMEN";#N/A,#N/A,FALSE,"GG-GI";#N/A,#N/A,FALSE,"AMB";#N/A,#N/A,FALSE,"EyR";#N/A,#N/A,FALSE,"UCP";#N/A,#N/A,FALSE,"IND";#N/A,#N/A,FALSE,"LR";#N/A,#N/A,FALSE,"PRV";#N/A,#N/A,FALSE,"TÚNELES";#N/A,#N/A,FALSE,"IDT";#N/A,#N/A,FALSE,"ING"}</definedName>
    <definedName name="cub_1" hidden="1">{#N/A,#N/A,FALSE,"RESUMEN";#N/A,#N/A,FALSE,"GG-GI";#N/A,#N/A,FALSE,"AMB";#N/A,#N/A,FALSE,"EyR";#N/A,#N/A,FALSE,"UCP";#N/A,#N/A,FALSE,"IND";#N/A,#N/A,FALSE,"LR";#N/A,#N/A,FALSE,"PRV";#N/A,#N/A,FALSE,"TÚNELES";#N/A,#N/A,FALSE,"IDT";#N/A,#N/A,FALSE,"ING"}</definedName>
    <definedName name="d" hidden="1">#REF!</definedName>
    <definedName name="DATA_02" hidden="1">#REF!</definedName>
    <definedName name="DATA_03" hidden="1">#REF!</definedName>
    <definedName name="DATA_04" hidden="1">#REF!</definedName>
    <definedName name="DATA_05" hidden="1">#REF!</definedName>
    <definedName name="DATA_07" hidden="1">#REF!</definedName>
    <definedName name="DDD" hidden="1">{#N/A,#N/A,FALSE,"summary";#N/A,#N/A,FALSE,"SumGraph"}</definedName>
    <definedName name="DDD_1" hidden="1">{#N/A,#N/A,FALSE,"summary";#N/A,#N/A,FALSE,"SumGraph"}</definedName>
    <definedName name="DESARROLLOSRIODELMEDIO" hidden="1">{#N/A,#N/A,FALSE,"summary";#N/A,#N/A,FALSE,"SumGraph"}</definedName>
    <definedName name="DESARROLLOSRIODELMEDIO_1" hidden="1">{#N/A,#N/A,FALSE,"summary";#N/A,#N/A,FALSE,"SumGraph"}</definedName>
    <definedName name="DME_Dirty" hidden="1">"False"</definedName>
    <definedName name="DME_LocalFile" hidden="1">"True"</definedName>
    <definedName name="eee" hidden="1">{#N/A,#N/A,FALSE,"masez (10)";#N/A,#N/A,FALSE,"masez (7)";#N/A,#N/A,FALSE,"masez (6)";#N/A,#N/A,FALSE,"masez (5)";#N/A,#N/A,FALSE,"masez (4)";#N/A,#N/A,FALSE,"masez (3)";#N/A,#N/A,FALSE,"masez (2)";#N/A,#N/A,FALSE,"GME";#N/A,#N/A,FALSE,"masez"}</definedName>
    <definedName name="eee_1" hidden="1">{#N/A,#N/A,FALSE,"masez (10)";#N/A,#N/A,FALSE,"masez (7)";#N/A,#N/A,FALSE,"masez (6)";#N/A,#N/A,FALSE,"masez (5)";#N/A,#N/A,FALSE,"masez (4)";#N/A,#N/A,FALSE,"masez (3)";#N/A,#N/A,FALSE,"masez (2)";#N/A,#N/A,FALSE,"GME";#N/A,#N/A,FALSE,"masez"}</definedName>
    <definedName name="eq" hidden="1">{#N/A,#N/A,FALSE,"minas";#N/A,#N/A,FALSE,"Total_OC015";#N/A,#N/A,FALSE,"ADMIN";#N/A,#N/A,FALSE,"PROCES";#N/A,#N/A,FALSE,"civil";#N/A,#N/A,FALSE,"CAÑER";#N/A,#N/A,FALSE,"ELEC";#N/A,#N/A,FALSE,"INSTR";#N/A,#N/A,FALSE,"PDS";#N/A,#N/A,FALSE,"mecan"}</definedName>
    <definedName name="eq_1" hidden="1">{#N/A,#N/A,FALSE,"minas";#N/A,#N/A,FALSE,"Total_OC015";#N/A,#N/A,FALSE,"ADMIN";#N/A,#N/A,FALSE,"PROCES";#N/A,#N/A,FALSE,"civil";#N/A,#N/A,FALSE,"CAÑER";#N/A,#N/A,FALSE,"ELEC";#N/A,#N/A,FALSE,"INSTR";#N/A,#N/A,FALSE,"PDS";#N/A,#N/A,FALSE,"mecan"}</definedName>
    <definedName name="equ" hidden="1">{#N/A,#N/A,TRUE,"Est. de Fact.";#N/A,#N/A,TRUE,"Capitulo 19";#N/A,#N/A,TRUE,"Proyecto P855"}</definedName>
    <definedName name="equ_1" hidden="1">{#N/A,#N/A,TRUE,"Est. de Fact.";#N/A,#N/A,TRUE,"Capitulo 19";#N/A,#N/A,TRUE,"Proyecto P855"}</definedName>
    <definedName name="equi" hidden="1">{#N/A,#N/A,FALSE,"Total_OC015";#N/A,#N/A,FALSE,"ADMIN";#N/A,#N/A,FALSE,"PROCES";#N/A,#N/A,FALSE,"mecan";#N/A,#N/A,FALSE,"civil";#N/A,#N/A,FALSE,"CAÑER";#N/A,#N/A,FALSE,"ELEC";#N/A,#N/A,FALSE,"INSTR"}</definedName>
    <definedName name="equi_1" hidden="1">{#N/A,#N/A,FALSE,"Total_OC015";#N/A,#N/A,FALSE,"ADMIN";#N/A,#N/A,FALSE,"PROCES";#N/A,#N/A,FALSE,"mecan";#N/A,#N/A,FALSE,"civil";#N/A,#N/A,FALSE,"CAÑER";#N/A,#N/A,FALSE,"ELEC";#N/A,#N/A,FALSE,"INSTR"}</definedName>
    <definedName name="equu" hidden="1">{#N/A,#N/A,FALSE,"minas";#N/A,#N/A,FALSE,"Total_OC015";#N/A,#N/A,FALSE,"ADMIN";#N/A,#N/A,FALSE,"PROCES";#N/A,#N/A,FALSE,"civil";#N/A,#N/A,FALSE,"CAÑER";#N/A,#N/A,FALSE,"ELEC";#N/A,#N/A,FALSE,"INSTR";#N/A,#N/A,FALSE,"PDS";#N/A,#N/A,FALSE,"mecan"}</definedName>
    <definedName name="equu_1" hidden="1">{#N/A,#N/A,FALSE,"minas";#N/A,#N/A,FALSE,"Total_OC015";#N/A,#N/A,FALSE,"ADMIN";#N/A,#N/A,FALSE,"PROCES";#N/A,#N/A,FALSE,"civil";#N/A,#N/A,FALSE,"CAÑER";#N/A,#N/A,FALSE,"ELEC";#N/A,#N/A,FALSE,"INSTR";#N/A,#N/A,FALSE,"PDS";#N/A,#N/A,FALSE,"mecan"}</definedName>
    <definedName name="erd" hidden="1">{#N/A,#N/A,FALSE,"IC_Global";#N/A,#N/A,FALSE,"IC_Global (98-f)";#N/A,#N/A,FALSE,"Inc";#N/A,#N/A,FALSE,"CAMBIOS (2)";#N/A,#N/A,FALSE,"EXPL Inc.";#N/A,#N/A,FALSE,"HITOS98";#N/A,#N/A,FALSE,"CURVA ""S"" GLOBAL ";#N/A,#N/A,FALSE,"CURVA ""S"" 1998 "}</definedName>
    <definedName name="erd_1" hidden="1">{#N/A,#N/A,FALSE,"IC_Global";#N/A,#N/A,FALSE,"IC_Global (98-f)";#N/A,#N/A,FALSE,"Inc";#N/A,#N/A,FALSE,"CAMBIOS (2)";#N/A,#N/A,FALSE,"EXPL Inc.";#N/A,#N/A,FALSE,"HITOS98";#N/A,#N/A,FALSE,"CURVA ""S"" GLOBAL ";#N/A,#N/A,FALSE,"CURVA ""S"" 1998 "}</definedName>
    <definedName name="FACY" hidden="1">{#N/A,#N/A,FALSE,"masez (10)";#N/A,#N/A,FALSE,"masez (7)";#N/A,#N/A,FALSE,"masez (6)";#N/A,#N/A,FALSE,"masez (5)";#N/A,#N/A,FALSE,"masez (4)";#N/A,#N/A,FALSE,"masez (3)";#N/A,#N/A,FALSE,"masez (2)";#N/A,#N/A,FALSE,"GME";#N/A,#N/A,FALSE,"masez"}</definedName>
    <definedName name="FACY_1" hidden="1">{#N/A,#N/A,FALSE,"masez (10)";#N/A,#N/A,FALSE,"masez (7)";#N/A,#N/A,FALSE,"masez (6)";#N/A,#N/A,FALSE,"masez (5)";#N/A,#N/A,FALSE,"masez (4)";#N/A,#N/A,FALSE,"masez (3)";#N/A,#N/A,FALSE,"masez (2)";#N/A,#N/A,FALSE,"GME";#N/A,#N/A,FALSE,"masez"}</definedName>
    <definedName name="fgch" hidden="1">{#N/A,#N/A,FALSE,"masez (10)";#N/A,#N/A,FALSE,"masez (7)";#N/A,#N/A,FALSE,"masez (6)";#N/A,#N/A,FALSE,"masez (5)";#N/A,#N/A,FALSE,"masez (4)";#N/A,#N/A,FALSE,"masez (3)";#N/A,#N/A,FALSE,"masez (2)";#N/A,#N/A,FALSE,"GME";#N/A,#N/A,FALSE,"masez"}</definedName>
    <definedName name="fgch_1" hidden="1">{#N/A,#N/A,FALSE,"masez (10)";#N/A,#N/A,FALSE,"masez (7)";#N/A,#N/A,FALSE,"masez (6)";#N/A,#N/A,FALSE,"masez (5)";#N/A,#N/A,FALSE,"masez (4)";#N/A,#N/A,FALSE,"masez (3)";#N/A,#N/A,FALSE,"masez (2)";#N/A,#N/A,FALSE,"GME";#N/A,#N/A,FALSE,"masez"}</definedName>
    <definedName name="FHE7_1" hidden="1">{#N/A,#N/A,FALSE,"masez (10)";#N/A,#N/A,FALSE,"masez (7)";#N/A,#N/A,FALSE,"masez (6)";#N/A,#N/A,FALSE,"masez (5)";#N/A,#N/A,FALSE,"masez (4)";#N/A,#N/A,FALSE,"masez (3)";#N/A,#N/A,FALSE,"masez (2)";#N/A,#N/A,FALSE,"GME";#N/A,#N/A,FALSE,"masez"}</definedName>
    <definedName name="FHSFJKSG" hidden="1">{#N/A,#N/A,FALSE,"RESUMEN";#N/A,#N/A,FALSE,"GG-GI";#N/A,#N/A,FALSE,"AMB";#N/A,#N/A,FALSE,"EyR";#N/A,#N/A,FALSE,"UCP";#N/A,#N/A,FALSE,"IND";#N/A,#N/A,FALSE,"LR";#N/A,#N/A,FALSE,"PRV";#N/A,#N/A,FALSE,"TÚNELES";#N/A,#N/A,FALSE,"IDT";#N/A,#N/A,FALSE,"ING"}</definedName>
    <definedName name="FHSFJKSG_1" hidden="1">{#N/A,#N/A,FALSE,"RESUMEN";#N/A,#N/A,FALSE,"GG-GI";#N/A,#N/A,FALSE,"AMB";#N/A,#N/A,FALSE,"EyR";#N/A,#N/A,FALSE,"UCP";#N/A,#N/A,FALSE,"IND";#N/A,#N/A,FALSE,"LR";#N/A,#N/A,FALSE,"PRV";#N/A,#N/A,FALSE,"TÚNELES";#N/A,#N/A,FALSE,"IDT";#N/A,#N/A,FALSE,"ING"}</definedName>
    <definedName name="gigi" hidden="1">{#N/A,#N/A,FALSE,"summary";#N/A,#N/A,FALSE,"SumGraph"}</definedName>
    <definedName name="gigi_1" hidden="1">{#N/A,#N/A,FALSE,"summary";#N/A,#N/A,FALSE,"SumGraph"}</definedName>
    <definedName name="GJLHÑÑGHK" hidden="1">{#N/A,#N/A,FALSE,"masez (10)";#N/A,#N/A,FALSE,"masez (7)";#N/A,#N/A,FALSE,"masez (6)";#N/A,#N/A,FALSE,"masez (5)";#N/A,#N/A,FALSE,"masez (4)";#N/A,#N/A,FALSE,"masez (3)";#N/A,#N/A,FALSE,"masez (2)";#N/A,#N/A,FALSE,"GME";#N/A,#N/A,FALSE,"masez"}</definedName>
    <definedName name="GJLHÑÑGHK_1" hidden="1">{#N/A,#N/A,FALSE,"masez (10)";#N/A,#N/A,FALSE,"masez (7)";#N/A,#N/A,FALSE,"masez (6)";#N/A,#N/A,FALSE,"masez (5)";#N/A,#N/A,FALSE,"masez (4)";#N/A,#N/A,FALSE,"masez (3)";#N/A,#N/A,FALSE,"masez (2)";#N/A,#N/A,FALSE,"GME";#N/A,#N/A,FALSE,"masez"}</definedName>
    <definedName name="HGH" hidden="1">{#N/A,#N/A,FALSE,"summary";#N/A,#N/A,FALSE,"SumGraph"}</definedName>
    <definedName name="HGH_1" hidden="1">{#N/A,#N/A,FALSE,"summary";#N/A,#N/A,FALSE,"SumGraph"}</definedName>
    <definedName name="hhhhh" hidden="1">{#N/A,#N/A,FALSE,"masez (10)";#N/A,#N/A,FALSE,"masez (7)";#N/A,#N/A,FALSE,"masez (6)";#N/A,#N/A,FALSE,"masez (5)";#N/A,#N/A,FALSE,"masez (4)";#N/A,#N/A,FALSE,"masez (3)";#N/A,#N/A,FALSE,"masez (2)";#N/A,#N/A,FALSE,"GME";#N/A,#N/A,FALSE,"masez"}</definedName>
    <definedName name="hhhhh_1" hidden="1">{#N/A,#N/A,FALSE,"masez (10)";#N/A,#N/A,FALSE,"masez (7)";#N/A,#N/A,FALSE,"masez (6)";#N/A,#N/A,FALSE,"masez (5)";#N/A,#N/A,FALSE,"masez (4)";#N/A,#N/A,FALSE,"masez (3)";#N/A,#N/A,FALSE,"masez (2)";#N/A,#N/A,FALSE,"GME";#N/A,#N/A,FALSE,"masez"}</definedName>
    <definedName name="HTML_CodePage" hidden="1">1252</definedName>
    <definedName name="HTML_Description" hidden="1">""</definedName>
    <definedName name="HTML_Email" hidden="1">"aradici@skm.com.au"</definedName>
    <definedName name="HTML_Header" hidden="1">"Start"</definedName>
    <definedName name="HTML_LastUpdate" hidden="1">"4/4/2000"</definedName>
    <definedName name="HTML_LineAfter" hidden="1">FALSE</definedName>
    <definedName name="HTML_LineBefore" hidden="1">FALSE</definedName>
    <definedName name="HTML_Name" hidden="1">"Anthony Radici"</definedName>
    <definedName name="HTML_OBDlg2" hidden="1">TRUE</definedName>
    <definedName name="HTML_OBDlg4" hidden="1">TRUE</definedName>
    <definedName name="HTML_OS" hidden="1">0</definedName>
    <definedName name="HTML_PathFile" hidden="1">"Q:\mine\Aradici\SSHSConn\HTML\MyHTML.htm"</definedName>
    <definedName name="HTML_Title" hidden="1">"start"</definedName>
    <definedName name="III" hidden="1">{#N/A,#N/A,FALSE,"summary";#N/A,#N/A,FALSE,"SumGraph"}</definedName>
    <definedName name="III_1" hidden="1">{#N/A,#N/A,FALSE,"summary";#N/A,#N/A,FALSE,"SumGraph"}</definedName>
    <definedName name="Indicated" hidden="1">#REF!</definedName>
    <definedName name="IntroPrintArea" hidden="1">#REF!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45206.3050347222</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UPOX" hidden="1">{#N/A,#N/A,FALSE,"masez (10)";#N/A,#N/A,FALSE,"masez (7)";#N/A,#N/A,FALSE,"masez (6)";#N/A,#N/A,FALSE,"masez (5)";#N/A,#N/A,FALSE,"masez (4)";#N/A,#N/A,FALSE,"masez (3)";#N/A,#N/A,FALSE,"masez (2)";#N/A,#N/A,FALSE,"GME";#N/A,#N/A,FALSE,"masez"}</definedName>
    <definedName name="JUPOX_1" hidden="1">{#N/A,#N/A,FALSE,"masez (10)";#N/A,#N/A,FALSE,"masez (7)";#N/A,#N/A,FALSE,"masez (6)";#N/A,#N/A,FALSE,"masez (5)";#N/A,#N/A,FALSE,"masez (4)";#N/A,#N/A,FALSE,"masez (3)";#N/A,#N/A,FALSE,"masez (2)";#N/A,#N/A,FALSE,"GME";#N/A,#N/A,FALSE,"masez"}</definedName>
    <definedName name="jy5_1" hidden="1">{#N/A,#N/A,FALSE,"masez (10)";#N/A,#N/A,FALSE,"masez (7)";#N/A,#N/A,FALSE,"masez (6)";#N/A,#N/A,FALSE,"masez (5)";#N/A,#N/A,FALSE,"masez (4)";#N/A,#N/A,FALSE,"masez (3)";#N/A,#N/A,FALSE,"masez (2)";#N/A,#N/A,FALSE,"GME";#N/A,#N/A,FALSE,"masez"}</definedName>
    <definedName name="lots" hidden="1">{#N/A,#N/A,FALSE,"Total_OC015";#N/A,#N/A,FALSE,"ADMIN";#N/A,#N/A,FALSE,"PROCES";#N/A,#N/A,FALSE,"mecan";#N/A,#N/A,FALSE,"civil";#N/A,#N/A,FALSE,"CAÑER";#N/A,#N/A,FALSE,"ELEC";#N/A,#N/A,FALSE,"INSTR"}</definedName>
    <definedName name="lots_1" hidden="1">{#N/A,#N/A,FALSE,"Total_OC015";#N/A,#N/A,FALSE,"ADMIN";#N/A,#N/A,FALSE,"PROCES";#N/A,#N/A,FALSE,"mecan";#N/A,#N/A,FALSE,"civil";#N/A,#N/A,FALSE,"CAÑER";#N/A,#N/A,FALSE,"ELEC";#N/A,#N/A,FALSE,"INSTR"}</definedName>
    <definedName name="_xlnm.Print_Area" localSheetId="16">'Diversity and Inclusion'!$A$1:$AB$134</definedName>
    <definedName name="_xlnm.Print_Area" localSheetId="15">'Our People'!$A:$V</definedName>
    <definedName name="_xlnm.Print_Area" localSheetId="17">Training!$A$1:$L$65</definedName>
    <definedName name="_xlnm.Print_Area" localSheetId="20">Water!$A$1:$P$82</definedName>
    <definedName name="qx" hidden="1">{#N/A,#N/A,FALSE,"masez (10)";#N/A,#N/A,FALSE,"masez (7)";#N/A,#N/A,FALSE,"masez (6)";#N/A,#N/A,FALSE,"masez (5)";#N/A,#N/A,FALSE,"masez (4)";#N/A,#N/A,FALSE,"masez (3)";#N/A,#N/A,FALSE,"masez (2)";#N/A,#N/A,FALSE,"GME";#N/A,#N/A,FALSE,"masez"}</definedName>
    <definedName name="qx_1" hidden="1">{#N/A,#N/A,FALSE,"masez (10)";#N/A,#N/A,FALSE,"masez (7)";#N/A,#N/A,FALSE,"masez (6)";#N/A,#N/A,FALSE,"masez (5)";#N/A,#N/A,FALSE,"masez (4)";#N/A,#N/A,FALSE,"masez (3)";#N/A,#N/A,FALSE,"masez (2)";#N/A,#N/A,FALSE,"GME";#N/A,#N/A,FALSE,"masez"}</definedName>
    <definedName name="Recover">#REF!</definedName>
    <definedName name="RO" hidden="1">#REF!</definedName>
    <definedName name="rty" hidden="1">{#N/A,#N/A,FALSE,"masez (10)";#N/A,#N/A,FALSE,"masez (7)";#N/A,#N/A,FALSE,"masez (6)";#N/A,#N/A,FALSE,"masez (5)";#N/A,#N/A,FALSE,"masez (4)";#N/A,#N/A,FALSE,"masez (3)";#N/A,#N/A,FALSE,"masez (2)";#N/A,#N/A,FALSE,"GME";#N/A,#N/A,FALSE,"masez"}</definedName>
    <definedName name="rty_1" hidden="1">{#N/A,#N/A,FALSE,"masez (10)";#N/A,#N/A,FALSE,"masez (7)";#N/A,#N/A,FALSE,"masez (6)";#N/A,#N/A,FALSE,"masez (5)";#N/A,#N/A,FALSE,"masez (4)";#N/A,#N/A,FALSE,"masez (3)";#N/A,#N/A,FALSE,"masez (2)";#N/A,#N/A,FALSE,"GME";#N/A,#N/A,FALSE,"masez"}</definedName>
    <definedName name="s" hidden="1">{#N/A,#N/A,FALSE,"masez (10)";#N/A,#N/A,FALSE,"masez (7)";#N/A,#N/A,FALSE,"masez (6)";#N/A,#N/A,FALSE,"masez (5)";#N/A,#N/A,FALSE,"masez (4)";#N/A,#N/A,FALSE,"masez (3)";#N/A,#N/A,FALSE,"masez (2)";#N/A,#N/A,FALSE,"GME";#N/A,#N/A,FALSE,"masez"}</definedName>
    <definedName name="s_1" hidden="1">{#N/A,#N/A,FALSE,"masez (10)";#N/A,#N/A,FALSE,"masez (7)";#N/A,#N/A,FALSE,"masez (6)";#N/A,#N/A,FALSE,"masez (5)";#N/A,#N/A,FALSE,"masez (4)";#N/A,#N/A,FALSE,"masez (3)";#N/A,#N/A,FALSE,"masez (2)";#N/A,#N/A,FALSE,"GME";#N/A,#N/A,FALSE,"masez"}</definedName>
    <definedName name="SAPCrosstab1">#REF!</definedName>
    <definedName name="SFGAST5" hidden="1">{#N/A,#N/A,FALSE,"IC_Global";#N/A,#N/A,FALSE,"IC_Global (98-f)";#N/A,#N/A,FALSE,"Inc";#N/A,#N/A,FALSE,"CAMBIOS (2)";#N/A,#N/A,FALSE,"EXPL Inc.";#N/A,#N/A,FALSE,"HITOS98";#N/A,#N/A,FALSE,"CURVA ""S"" GLOBAL ";#N/A,#N/A,FALSE,"CURVA ""S"" 1998 "}</definedName>
    <definedName name="SFGAST5_1" hidden="1">{#N/A,#N/A,FALSE,"IC_Global";#N/A,#N/A,FALSE,"IC_Global (98-f)";#N/A,#N/A,FALSE,"Inc";#N/A,#N/A,FALSE,"CAMBIOS (2)";#N/A,#N/A,FALSE,"EXPL Inc.";#N/A,#N/A,FALSE,"HITOS98";#N/A,#N/A,FALSE,"CURVA ""S"" GLOBAL ";#N/A,#N/A,FALSE,"CURVA ""S"" 1998 "}</definedName>
    <definedName name="SFSTRT" hidden="1">{#N/A,#N/A,FALSE,"masez (10)";#N/A,#N/A,FALSE,"masez (7)";#N/A,#N/A,FALSE,"masez (6)";#N/A,#N/A,FALSE,"masez (5)";#N/A,#N/A,FALSE,"masez (4)";#N/A,#N/A,FALSE,"masez (3)";#N/A,#N/A,FALSE,"masez (2)";#N/A,#N/A,FALSE,"GME";#N/A,#N/A,FALSE,"masez"}</definedName>
    <definedName name="SFSTRT_1" hidden="1">{#N/A,#N/A,FALSE,"masez (10)";#N/A,#N/A,FALSE,"masez (7)";#N/A,#N/A,FALSE,"masez (6)";#N/A,#N/A,FALSE,"masez (5)";#N/A,#N/A,FALSE,"masez (4)";#N/A,#N/A,FALSE,"masez (3)";#N/A,#N/A,FALSE,"masez (2)";#N/A,#N/A,FALSE,"GME";#N/A,#N/A,FALSE,"masez"}</definedName>
    <definedName name="ss" hidden="1">{#N/A,#N/A,FALSE,"masez (10)";#N/A,#N/A,FALSE,"masez (7)";#N/A,#N/A,FALSE,"masez (6)";#N/A,#N/A,FALSE,"masez (5)";#N/A,#N/A,FALSE,"masez (4)";#N/A,#N/A,FALSE,"masez (3)";#N/A,#N/A,FALSE,"masez (2)";#N/A,#N/A,FALSE,"GME";#N/A,#N/A,FALSE,"masez"}</definedName>
    <definedName name="ss_1" hidden="1">{#N/A,#N/A,FALSE,"masez (10)";#N/A,#N/A,FALSE,"masez (7)";#N/A,#N/A,FALSE,"masez (6)";#N/A,#N/A,FALSE,"masez (5)";#N/A,#N/A,FALSE,"masez (4)";#N/A,#N/A,FALSE,"masez (3)";#N/A,#N/A,FALSE,"masez (2)";#N/A,#N/A,FALSE,"GME";#N/A,#N/A,FALSE,"masez"}</definedName>
    <definedName name="sss" hidden="1">{#N/A,#N/A,FALSE,"masez (10)";#N/A,#N/A,FALSE,"masez (7)";#N/A,#N/A,FALSE,"masez (6)";#N/A,#N/A,FALSE,"masez (5)";#N/A,#N/A,FALSE,"masez (4)";#N/A,#N/A,FALSE,"masez (3)";#N/A,#N/A,FALSE,"masez (2)";#N/A,#N/A,FALSE,"GME";#N/A,#N/A,FALSE,"masez"}</definedName>
    <definedName name="sss_1" hidden="1">{#N/A,#N/A,FALSE,"masez (10)";#N/A,#N/A,FALSE,"masez (7)";#N/A,#N/A,FALSE,"masez (6)";#N/A,#N/A,FALSE,"masez (5)";#N/A,#N/A,FALSE,"masez (4)";#N/A,#N/A,FALSE,"masez (3)";#N/A,#N/A,FALSE,"masez (2)";#N/A,#N/A,FALSE,"GME";#N/A,#N/A,FALSE,"masez"}</definedName>
    <definedName name="Table_4__Percentage_of_security_personnel_completing_Code_of_Conduct_and_Business_Integrity_e_training1">#REF!</definedName>
    <definedName name="Table_5__Total_hours_of_Emergency_Response_training3_per_employee_by_type_of_employee">"Table 5 Total hours of Emergency Response training per employee by type of employee"</definedName>
    <definedName name="TableName">"Dummy"</definedName>
    <definedName name="tuut" hidden="1">{#N/A,#N/A,FALSE,"masez (10)";#N/A,#N/A,FALSE,"masez (7)";#N/A,#N/A,FALSE,"masez (6)";#N/A,#N/A,FALSE,"masez (5)";#N/A,#N/A,FALSE,"masez (4)";#N/A,#N/A,FALSE,"masez (3)";#N/A,#N/A,FALSE,"masez (2)";#N/A,#N/A,FALSE,"GME";#N/A,#N/A,FALSE,"masez"}</definedName>
    <definedName name="tuut_1" hidden="1">{#N/A,#N/A,FALSE,"masez (10)";#N/A,#N/A,FALSE,"masez (7)";#N/A,#N/A,FALSE,"masez (6)";#N/A,#N/A,FALSE,"masez (5)";#N/A,#N/A,FALSE,"masez (4)";#N/A,#N/A,FALSE,"masez (3)";#N/A,#N/A,FALSE,"masez (2)";#N/A,#N/A,FALSE,"GME";#N/A,#N/A,FALSE,"masez"}</definedName>
    <definedName name="tyl2_1" hidden="1">{#N/A,#N/A,FALSE,"masez (10)";#N/A,#N/A,FALSE,"masez (7)";#N/A,#N/A,FALSE,"masez (6)";#N/A,#N/A,FALSE,"masez (5)";#N/A,#N/A,FALSE,"masez (4)";#N/A,#N/A,FALSE,"masez (3)";#N/A,#N/A,FALSE,"masez (2)";#N/A,#N/A,FALSE,"GME";#N/A,#N/A,FALSE,"masez"}</definedName>
    <definedName name="VCXNVJHKKLYJ" hidden="1">{#N/A,#N/A,FALSE,"masez (10)";#N/A,#N/A,FALSE,"masez (7)";#N/A,#N/A,FALSE,"masez (6)";#N/A,#N/A,FALSE,"masez (5)";#N/A,#N/A,FALSE,"masez (4)";#N/A,#N/A,FALSE,"masez (3)";#N/A,#N/A,FALSE,"masez (2)";#N/A,#N/A,FALSE,"GME";#N/A,#N/A,FALSE,"masez"}</definedName>
    <definedName name="VCXNVJHKKLYJ_1" hidden="1">{#N/A,#N/A,FALSE,"masez (10)";#N/A,#N/A,FALSE,"masez (7)";#N/A,#N/A,FALSE,"masez (6)";#N/A,#N/A,FALSE,"masez (5)";#N/A,#N/A,FALSE,"masez (4)";#N/A,#N/A,FALSE,"masez (3)";#N/A,#N/A,FALSE,"masez (2)";#N/A,#N/A,FALSE,"GME";#N/A,#N/A,FALSE,"masez"}</definedName>
    <definedName name="viio" hidden="1">{#N/A,#N/A,FALSE,"masez (10)";#N/A,#N/A,FALSE,"masez (7)";#N/A,#N/A,FALSE,"masez (6)";#N/A,#N/A,FALSE,"masez (5)";#N/A,#N/A,FALSE,"masez (4)";#N/A,#N/A,FALSE,"masez (3)";#N/A,#N/A,FALSE,"masez (2)";#N/A,#N/A,FALSE,"GME";#N/A,#N/A,FALSE,"masez"}</definedName>
    <definedName name="viio_1" hidden="1">{#N/A,#N/A,FALSE,"masez (10)";#N/A,#N/A,FALSE,"masez (7)";#N/A,#N/A,FALSE,"masez (6)";#N/A,#N/A,FALSE,"masez (5)";#N/A,#N/A,FALSE,"masez (4)";#N/A,#N/A,FALSE,"masez (3)";#N/A,#N/A,FALSE,"masez (2)";#N/A,#N/A,FALSE,"GME";#N/A,#N/A,FALSE,"masez"}</definedName>
    <definedName name="VSTS_ValidationRange_1b901b2ed63b467da94c4aa6a0a33614" hidden="1">#REF!</definedName>
    <definedName name="VSTS_ValidationRange_8d88f62a07444b5f9dac89dd2061e2ac" hidden="1">#REF!</definedName>
    <definedName name="VSTS_ValidationRange_d82c575f2ffa4620b52165e77a1c2f82" hidden="1">#REF!</definedName>
    <definedName name="VSTS_ValidationRange_fb6fe5a252eb440aa3aafa8787336407" hidden="1">#REF!</definedName>
    <definedName name="WERT" hidden="1">{#N/A,#N/A,FALSE,"masez (10)";#N/A,#N/A,FALSE,"masez (7)";#N/A,#N/A,FALSE,"masez (6)";#N/A,#N/A,FALSE,"masez (5)";#N/A,#N/A,FALSE,"masez (4)";#N/A,#N/A,FALSE,"masez (3)";#N/A,#N/A,FALSE,"masez (2)";#N/A,#N/A,FALSE,"GME";#N/A,#N/A,FALSE,"masez"}</definedName>
    <definedName name="WERT_1" hidden="1">{#N/A,#N/A,FALSE,"masez (10)";#N/A,#N/A,FALSE,"masez (7)";#N/A,#N/A,FALSE,"masez (6)";#N/A,#N/A,FALSE,"masez (5)";#N/A,#N/A,FALSE,"masez (4)";#N/A,#N/A,FALSE,"masez (3)";#N/A,#N/A,FALSE,"masez (2)";#N/A,#N/A,FALSE,"GME";#N/A,#N/A,FALSE,"masez"}</definedName>
    <definedName name="wrn" hidden="1">{#N/A,#N/A,TRUE,"Est. de Fact.";#N/A,#N/A,TRUE,"Capitulo 19";#N/A,#N/A,TRUE,"Proyecto P855"}</definedName>
    <definedName name="wrn.Día._.API." hidden="1">{#N/A,#N/A,FALSE,"IC_Global";#N/A,#N/A,FALSE,"IC_Global (98-f)";#N/A,#N/A,FALSE,"Inc";#N/A,#N/A,FALSE,"CAMBIOS (2)";#N/A,#N/A,FALSE,"EXPL Inc.";#N/A,#N/A,FALSE,"HITOS98";#N/A,#N/A,FALSE,"CURVA ""S"" GLOBAL ";#N/A,#N/A,FALSE,"CURVA ""S"" 1998 "}</definedName>
    <definedName name="wrn.Día._.API._1" hidden="1">{#N/A,#N/A,FALSE,"IC_Global";#N/A,#N/A,FALSE,"IC_Global (98-f)";#N/A,#N/A,FALSE,"Inc";#N/A,#N/A,FALSE,"CAMBIOS (2)";#N/A,#N/A,FALSE,"EXPL Inc.";#N/A,#N/A,FALSE,"HITOS98";#N/A,#N/A,FALSE,"CURVA ""S"" GLOBAL ";#N/A,#N/A,FALSE,"CURVA ""S"" 1998 "}</definedName>
    <definedName name="wrn.El._.Indio._.Production._.Summary." hidden="1">{#N/A,#N/A,FALSE,"summary";#N/A,#N/A,FALSE,"SumGraph"}</definedName>
    <definedName name="wrn.El._.Indio._.Production._.Summary._1" hidden="1">{#N/A,#N/A,FALSE,"summary";#N/A,#N/A,FALSE,"SumGraph"}</definedName>
    <definedName name="wrn.ep10." hidden="1">{#N/A,#N/A,FALSE,"masez (10)";#N/A,#N/A,FALSE,"masez (7)";#N/A,#N/A,FALSE,"masez (6)";#N/A,#N/A,FALSE,"masez (5)";#N/A,#N/A,FALSE,"masez (4)";#N/A,#N/A,FALSE,"masez (3)";#N/A,#N/A,FALSE,"masez (2)";#N/A,#N/A,FALSE,"GME";#N/A,#N/A,FALSE,"masez"}</definedName>
    <definedName name="wrn.ep10._1" hidden="1">{#N/A,#N/A,FALSE,"masez (10)";#N/A,#N/A,FALSE,"masez (7)";#N/A,#N/A,FALSE,"masez (6)";#N/A,#N/A,FALSE,"masez (5)";#N/A,#N/A,FALSE,"masez (4)";#N/A,#N/A,FALSE,"masez (3)";#N/A,#N/A,FALSE,"masez (2)";#N/A,#N/A,FALSE,"GME";#N/A,#N/A,FALSE,"masez"}</definedName>
    <definedName name="wrn.print1." hidden="1">{#N/A,#N/A,TRUE,"Est. de Fact.";#N/A,#N/A,TRUE,"Capitulo 19";#N/A,#N/A,TRUE,"Proyecto P855"}</definedName>
    <definedName name="wrn.print1._1" hidden="1">{#N/A,#N/A,TRUE,"Est. de Fact.";#N/A,#N/A,TRUE,"Capitulo 19";#N/A,#N/A,TRUE,"Proyecto P855"}</definedName>
    <definedName name="wrn.PRINTBAS." hidden="1">{#N/A,#N/A,FALSE,"Total_OC015";#N/A,#N/A,FALSE,"ADMIN";#N/A,#N/A,FALSE,"PROCES";#N/A,#N/A,FALSE,"mecan";#N/A,#N/A,FALSE,"civil";#N/A,#N/A,FALSE,"CAÑER";#N/A,#N/A,FALSE,"ELEC";#N/A,#N/A,FALSE,"INSTR"}</definedName>
    <definedName name="wrn.PRINTBAS._1" hidden="1">{#N/A,#N/A,FALSE,"Total_OC015";#N/A,#N/A,FALSE,"ADMIN";#N/A,#N/A,FALSE,"PROCES";#N/A,#N/A,FALSE,"mecan";#N/A,#N/A,FALSE,"civil";#N/A,#N/A,FALSE,"CAÑER";#N/A,#N/A,FALSE,"ELEC";#N/A,#N/A,FALSE,"INSTR"}</definedName>
    <definedName name="wrn.PRINTEPRS." hidden="1">{#N/A,#N/A,FALSE,"minas";#N/A,#N/A,FALSE,"Total_OC015";#N/A,#N/A,FALSE,"ADMIN";#N/A,#N/A,FALSE,"PROCES";#N/A,#N/A,FALSE,"civil";#N/A,#N/A,FALSE,"CAÑER";#N/A,#N/A,FALSE,"ELEC";#N/A,#N/A,FALSE,"INSTR";#N/A,#N/A,FALSE,"PDS";#N/A,#N/A,FALSE,"mecan"}</definedName>
    <definedName name="wrn.PRINTEPRS._1" hidden="1">{#N/A,#N/A,FALSE,"minas";#N/A,#N/A,FALSE,"Total_OC015";#N/A,#N/A,FALSE,"ADMIN";#N/A,#N/A,FALSE,"PROCES";#N/A,#N/A,FALSE,"civil";#N/A,#N/A,FALSE,"CAÑER";#N/A,#N/A,FALSE,"ELEC";#N/A,#N/A,FALSE,"INSTR";#N/A,#N/A,FALSE,"PDS";#N/A,#N/A,FALSE,"mecan"}</definedName>
    <definedName name="wrn.printeprs1" hidden="1">{#N/A,#N/A,FALSE,"minas";#N/A,#N/A,FALSE,"Total_OC015";#N/A,#N/A,FALSE,"ADMIN";#N/A,#N/A,FALSE,"PROCES";#N/A,#N/A,FALSE,"civil";#N/A,#N/A,FALSE,"CAÑER";#N/A,#N/A,FALSE,"ELEC";#N/A,#N/A,FALSE,"INSTR";#N/A,#N/A,FALSE,"PDS";#N/A,#N/A,FALSE,"mecan"}</definedName>
    <definedName name="wrn.printeprs1_1" hidden="1">{#N/A,#N/A,FALSE,"minas";#N/A,#N/A,FALSE,"Total_OC015";#N/A,#N/A,FALSE,"ADMIN";#N/A,#N/A,FALSE,"PROCES";#N/A,#N/A,FALSE,"civil";#N/A,#N/A,FALSE,"CAÑER";#N/A,#N/A,FALSE,"ELEC";#N/A,#N/A,FALSE,"INSTR";#N/A,#N/A,FALSE,"PDS";#N/A,#N/A,FALSE,"mecan"}</definedName>
    <definedName name="wrn.unidades." hidden="1">{#N/A,#N/A,FALSE,"RESUMEN";#N/A,#N/A,FALSE,"GG-GI";#N/A,#N/A,FALSE,"AMB";#N/A,#N/A,FALSE,"EyR";#N/A,#N/A,FALSE,"UCP";#N/A,#N/A,FALSE,"IND";#N/A,#N/A,FALSE,"LR";#N/A,#N/A,FALSE,"PRV";#N/A,#N/A,FALSE,"TÚNELES";#N/A,#N/A,FALSE,"IDT";#N/A,#N/A,FALSE,"ING"}</definedName>
    <definedName name="wrn.unidades._1" hidden="1">{#N/A,#N/A,FALSE,"RESUMEN";#N/A,#N/A,FALSE,"GG-GI";#N/A,#N/A,FALSE,"AMB";#N/A,#N/A,FALSE,"EyR";#N/A,#N/A,FALSE,"UCP";#N/A,#N/A,FALSE,"IND";#N/A,#N/A,FALSE,"LR";#N/A,#N/A,FALSE,"PRV";#N/A,#N/A,FALSE,"TÚNELES";#N/A,#N/A,FALSE,"IDT";#N/A,#N/A,FALSE,"ING"}</definedName>
    <definedName name="wrn_1" hidden="1">{#N/A,#N/A,TRUE,"Est. de Fact.";#N/A,#N/A,TRUE,"Capitulo 19";#N/A,#N/A,TRUE,"Proyecto P855"}</definedName>
    <definedName name="wrn1_1" hidden="1">{#N/A,#N/A,TRUE,"Est. de Fact.";#N/A,#N/A,TRUE,"Capitulo 19";#N/A,#N/A,TRUE,"Proyecto P855"}</definedName>
    <definedName name="ws" hidden="1">{#N/A,#N/A,FALSE,"Total_OC015";#N/A,#N/A,FALSE,"ADMIN";#N/A,#N/A,FALSE,"PROCES";#N/A,#N/A,FALSE,"mecan";#N/A,#N/A,FALSE,"civil";#N/A,#N/A,FALSE,"CAÑER";#N/A,#N/A,FALSE,"ELEC";#N/A,#N/A,FALSE,"INSTR"}</definedName>
    <definedName name="ws_1" hidden="1">{#N/A,#N/A,FALSE,"Total_OC015";#N/A,#N/A,FALSE,"ADMIN";#N/A,#N/A,FALSE,"PROCES";#N/A,#N/A,FALSE,"mecan";#N/A,#N/A,FALSE,"civil";#N/A,#N/A,FALSE,"CAÑER";#N/A,#N/A,FALSE,"ELEC";#N/A,#N/A,FALSE,"INSTR"}</definedName>
    <definedName name="www" hidden="1">{#N/A,#N/A,FALSE,"masez (10)";#N/A,#N/A,FALSE,"masez (7)";#N/A,#N/A,FALSE,"masez (6)";#N/A,#N/A,FALSE,"masez (5)";#N/A,#N/A,FALSE,"masez (4)";#N/A,#N/A,FALSE,"masez (3)";#N/A,#N/A,FALSE,"masez (2)";#N/A,#N/A,FALSE,"GME";#N/A,#N/A,FALSE,"masez"}</definedName>
    <definedName name="www_1" hidden="1">{#N/A,#N/A,FALSE,"masez (10)";#N/A,#N/A,FALSE,"masez (7)";#N/A,#N/A,FALSE,"masez (6)";#N/A,#N/A,FALSE,"masez (5)";#N/A,#N/A,FALSE,"masez (4)";#N/A,#N/A,FALSE,"masez (3)";#N/A,#N/A,FALSE,"masez (2)";#N/A,#N/A,FALSE,"GME";#N/A,#N/A,FALSE,"masez"}</definedName>
    <definedName name="xx" hidden="1">{#N/A,#N/A,FALSE,"masez (10)";#N/A,#N/A,FALSE,"masez (7)";#N/A,#N/A,FALSE,"masez (6)";#N/A,#N/A,FALSE,"masez (5)";#N/A,#N/A,FALSE,"masez (4)";#N/A,#N/A,FALSE,"masez (3)";#N/A,#N/A,FALSE,"masez (2)";#N/A,#N/A,FALSE,"GME";#N/A,#N/A,FALSE,"masez"}</definedName>
    <definedName name="xx_1" hidden="1">{#N/A,#N/A,FALSE,"masez (10)";#N/A,#N/A,FALSE,"masez (7)";#N/A,#N/A,FALSE,"masez (6)";#N/A,#N/A,FALSE,"masez (5)";#N/A,#N/A,FALSE,"masez (4)";#N/A,#N/A,FALSE,"masez (3)";#N/A,#N/A,FALSE,"masez (2)";#N/A,#N/A,FALSE,"GME";#N/A,#N/A,FALSE,"masez"}</definedName>
    <definedName name="xxxx" hidden="1">{#N/A,#N/A,FALSE,"masez (10)";#N/A,#N/A,FALSE,"masez (7)";#N/A,#N/A,FALSE,"masez (6)";#N/A,#N/A,FALSE,"masez (5)";#N/A,#N/A,FALSE,"masez (4)";#N/A,#N/A,FALSE,"masez (3)";#N/A,#N/A,FALSE,"masez (2)";#N/A,#N/A,FALSE,"GME";#N/A,#N/A,FALSE,"masez"}</definedName>
    <definedName name="xxxx_1" hidden="1">{#N/A,#N/A,FALSE,"masez (10)";#N/A,#N/A,FALSE,"masez (7)";#N/A,#N/A,FALSE,"masez (6)";#N/A,#N/A,FALSE,"masez (5)";#N/A,#N/A,FALSE,"masez (4)";#N/A,#N/A,FALSE,"masez (3)";#N/A,#N/A,FALSE,"masez (2)";#N/A,#N/A,FALSE,"GME";#N/A,#N/A,FALSE,"masez"}</definedName>
    <definedName name="xxxxx" hidden="1">{#N/A,#N/A,FALSE,"masez (10)";#N/A,#N/A,FALSE,"masez (7)";#N/A,#N/A,FALSE,"masez (6)";#N/A,#N/A,FALSE,"masez (5)";#N/A,#N/A,FALSE,"masez (4)";#N/A,#N/A,FALSE,"masez (3)";#N/A,#N/A,FALSE,"masez (2)";#N/A,#N/A,FALSE,"GME";#N/A,#N/A,FALSE,"masez"}</definedName>
    <definedName name="xxxxx_1" hidden="1">{#N/A,#N/A,FALSE,"masez (10)";#N/A,#N/A,FALSE,"masez (7)";#N/A,#N/A,FALSE,"masez (6)";#N/A,#N/A,FALSE,"masez (5)";#N/A,#N/A,FALSE,"masez (4)";#N/A,#N/A,FALSE,"masez (3)";#N/A,#N/A,FALSE,"masez (2)";#N/A,#N/A,FALSE,"GME";#N/A,#N/A,FALSE,"masez"}</definedName>
    <definedName name="yy" hidden="1">{#N/A,#N/A,FALSE,"Total_OC015";#N/A,#N/A,FALSE,"ADMIN";#N/A,#N/A,FALSE,"PROCES";#N/A,#N/A,FALSE,"mecan";#N/A,#N/A,FALSE,"civil";#N/A,#N/A,FALSE,"CAÑER";#N/A,#N/A,FALSE,"ELEC";#N/A,#N/A,FALSE,"INSTR"}</definedName>
    <definedName name="yy_1" hidden="1">{#N/A,#N/A,FALSE,"Total_OC015";#N/A,#N/A,FALSE,"ADMIN";#N/A,#N/A,FALSE,"PROCES";#N/A,#N/A,FALSE,"mecan";#N/A,#N/A,FALSE,"civil";#N/A,#N/A,FALSE,"CAÑER";#N/A,#N/A,FALSE,"ELEC";#N/A,#N/A,FALSE,"INSTR"}</definedName>
    <definedName name="Z_4D0BEB98_E28C_47DE_A092_DE597F3EEB28_.wvu.Cols" hidden="1">#REF!,#REF!,#REF!</definedName>
    <definedName name="Z_936A1CE5_AE51_4610_A27F_7D368525C02F_.wvu.Cols" hidden="1">#REF!,#REF!,#REF!</definedName>
    <definedName name="Z_EA947C29_EF8A_41D8_A416_1F920211BE7C_.wvu.Cols" hidden="1">#REF!,#REF!,#REF!</definedName>
    <definedName name="zx2_1" hidden="1">{#N/A,#N/A,FALSE,"masez (10)";#N/A,#N/A,FALSE,"masez (7)";#N/A,#N/A,FALSE,"masez (6)";#N/A,#N/A,FALSE,"masez (5)";#N/A,#N/A,FALSE,"masez (4)";#N/A,#N/A,FALSE,"masez (3)";#N/A,#N/A,FALSE,"masez (2)";#N/A,#N/A,FALSE,"GME";#N/A,#N/A,FALSE,"masez"}</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0" i="29" l="1"/>
  <c r="H72" i="44"/>
  <c r="H70" i="44"/>
  <c r="H23" i="19"/>
  <c r="J34" i="24"/>
  <c r="L88" i="44"/>
  <c r="K88" i="44"/>
  <c r="J88" i="44"/>
  <c r="I88" i="44"/>
  <c r="H61" i="23"/>
  <c r="K94" i="29" l="1"/>
  <c r="K93" i="29"/>
  <c r="K92" i="29"/>
  <c r="K91" i="29"/>
  <c r="J93" i="29"/>
  <c r="J92" i="29"/>
  <c r="J91" i="29"/>
  <c r="H94" i="29"/>
  <c r="H93" i="29"/>
  <c r="H92" i="29"/>
  <c r="L29" i="29"/>
  <c r="K29" i="29"/>
  <c r="J29" i="29"/>
  <c r="J94" i="29" s="1"/>
  <c r="I29" i="29"/>
  <c r="H29" i="29"/>
  <c r="H91" i="29" s="1"/>
  <c r="I94" i="29" l="1"/>
  <c r="I91" i="29"/>
  <c r="I93" i="29"/>
  <c r="I92" i="29"/>
  <c r="H208" i="44"/>
  <c r="H101" i="18"/>
  <c r="J139" i="44" l="1"/>
  <c r="M139" i="44"/>
  <c r="P139" i="44"/>
  <c r="S139" i="44"/>
  <c r="H83" i="44"/>
  <c r="H84" i="44"/>
  <c r="I92" i="44"/>
  <c r="I108" i="44" s="1"/>
  <c r="J94" i="44"/>
  <c r="K94" i="44"/>
  <c r="L94" i="44"/>
  <c r="H93" i="44"/>
  <c r="K101" i="44"/>
  <c r="L101" i="44"/>
  <c r="H105" i="44"/>
  <c r="J105" i="44"/>
  <c r="K105" i="44"/>
  <c r="H106" i="44"/>
  <c r="J106" i="44"/>
  <c r="K106" i="44"/>
  <c r="H107" i="44"/>
  <c r="J107" i="44"/>
  <c r="K107" i="44"/>
  <c r="H108" i="44"/>
  <c r="J108" i="44"/>
  <c r="K108" i="44"/>
  <c r="H123" i="44"/>
  <c r="H152" i="44" s="1"/>
  <c r="I123" i="44"/>
  <c r="J123" i="44"/>
  <c r="K123" i="44"/>
  <c r="I155" i="44" s="1"/>
  <c r="L123" i="44"/>
  <c r="M123" i="44"/>
  <c r="N123" i="44"/>
  <c r="J154" i="44" s="1"/>
  <c r="O123" i="44"/>
  <c r="P123" i="44"/>
  <c r="Q123" i="44"/>
  <c r="K152" i="44" s="1"/>
  <c r="R123" i="44"/>
  <c r="S123" i="44"/>
  <c r="H127" i="44"/>
  <c r="H128" i="44"/>
  <c r="H129" i="44"/>
  <c r="H130" i="44"/>
  <c r="H131" i="44"/>
  <c r="H132" i="44"/>
  <c r="J138" i="44"/>
  <c r="M138" i="44"/>
  <c r="P138" i="44"/>
  <c r="S138" i="44"/>
  <c r="H140" i="44"/>
  <c r="I140" i="44"/>
  <c r="K140" i="44"/>
  <c r="L140" i="44"/>
  <c r="N140" i="44"/>
  <c r="O140" i="44"/>
  <c r="Q140" i="44"/>
  <c r="R140" i="44"/>
  <c r="J146" i="44"/>
  <c r="M146" i="44"/>
  <c r="P146" i="44"/>
  <c r="S146" i="44"/>
  <c r="J147" i="44"/>
  <c r="M147" i="44"/>
  <c r="P147" i="44"/>
  <c r="S147" i="44"/>
  <c r="H148" i="44"/>
  <c r="I148" i="44"/>
  <c r="K148" i="44"/>
  <c r="L148" i="44"/>
  <c r="N148" i="44"/>
  <c r="O148" i="44"/>
  <c r="Q148" i="44"/>
  <c r="R148" i="44"/>
  <c r="I191" i="44"/>
  <c r="I199" i="44"/>
  <c r="J199" i="44"/>
  <c r="K199" i="44"/>
  <c r="I200" i="44"/>
  <c r="J200" i="44"/>
  <c r="K200" i="44"/>
  <c r="H201" i="44"/>
  <c r="I201" i="44"/>
  <c r="J201" i="44"/>
  <c r="K201" i="44"/>
  <c r="J194" i="44"/>
  <c r="J195" i="44" s="1"/>
  <c r="K194" i="44"/>
  <c r="K195" i="44" s="1"/>
  <c r="L194" i="44"/>
  <c r="L195" i="44" s="1"/>
  <c r="H195" i="44"/>
  <c r="I195" i="44"/>
  <c r="I208" i="44"/>
  <c r="J208" i="44"/>
  <c r="I212" i="44"/>
  <c r="J212" i="44"/>
  <c r="K213" i="44"/>
  <c r="K227" i="44" s="1"/>
  <c r="L213" i="44"/>
  <c r="L227" i="44" s="1"/>
  <c r="J224" i="44"/>
  <c r="H226" i="44"/>
  <c r="I226" i="44"/>
  <c r="H167" i="44"/>
  <c r="I167" i="44"/>
  <c r="H169" i="44"/>
  <c r="H174" i="44"/>
  <c r="I174" i="44"/>
  <c r="J174" i="44"/>
  <c r="K174" i="44"/>
  <c r="H175" i="44"/>
  <c r="I175" i="44"/>
  <c r="J175" i="44"/>
  <c r="K175" i="44"/>
  <c r="H176" i="44"/>
  <c r="I176" i="44"/>
  <c r="J176" i="44"/>
  <c r="K176" i="44"/>
  <c r="H177" i="44"/>
  <c r="I177" i="44"/>
  <c r="J177" i="44"/>
  <c r="K177" i="44"/>
  <c r="H18" i="44"/>
  <c r="I15" i="44" s="1"/>
  <c r="H24" i="44"/>
  <c r="H51" i="44"/>
  <c r="I70" i="44"/>
  <c r="J70" i="44"/>
  <c r="K70" i="44"/>
  <c r="H64" i="44"/>
  <c r="J64" i="44"/>
  <c r="K64" i="44"/>
  <c r="T69" i="26"/>
  <c r="S69" i="26"/>
  <c r="R69" i="26"/>
  <c r="Q69" i="26"/>
  <c r="P69" i="26"/>
  <c r="O69" i="26"/>
  <c r="N69" i="26"/>
  <c r="L69" i="26"/>
  <c r="K69" i="26"/>
  <c r="J69" i="26"/>
  <c r="I69" i="26"/>
  <c r="H69" i="26"/>
  <c r="M33" i="23"/>
  <c r="M36" i="23" s="1"/>
  <c r="L59" i="29"/>
  <c r="K59" i="29"/>
  <c r="J59" i="29"/>
  <c r="I59" i="29"/>
  <c r="L22" i="29"/>
  <c r="H59" i="24"/>
  <c r="M34" i="24"/>
  <c r="H88" i="44" l="1"/>
  <c r="H94" i="44" s="1"/>
  <c r="I213" i="44"/>
  <c r="H213" i="44"/>
  <c r="H227" i="44" s="1"/>
  <c r="I154" i="44"/>
  <c r="I153" i="44"/>
  <c r="J148" i="44"/>
  <c r="H155" i="44"/>
  <c r="P148" i="44"/>
  <c r="P140" i="44"/>
  <c r="J213" i="44"/>
  <c r="J227" i="44" s="1"/>
  <c r="K155" i="44"/>
  <c r="K154" i="44"/>
  <c r="K153" i="44"/>
  <c r="I227" i="44"/>
  <c r="S140" i="44"/>
  <c r="H154" i="44"/>
  <c r="H153" i="44"/>
  <c r="M140" i="44"/>
  <c r="J140" i="44"/>
  <c r="M148" i="44"/>
  <c r="S148" i="44"/>
  <c r="I17" i="44"/>
  <c r="I16" i="44"/>
  <c r="I14" i="44"/>
  <c r="J155" i="44"/>
  <c r="J152" i="44"/>
  <c r="I152" i="44"/>
  <c r="J153" i="44"/>
  <c r="I105" i="44"/>
  <c r="I107" i="44"/>
  <c r="I106" i="44"/>
  <c r="I54" i="14"/>
  <c r="H34" i="24"/>
  <c r="K67" i="29"/>
  <c r="I67" i="29"/>
  <c r="I69" i="29"/>
  <c r="J72" i="29"/>
  <c r="I21" i="29" s="1"/>
  <c r="H66" i="29"/>
  <c r="H234" i="44" l="1"/>
  <c r="J232" i="44"/>
  <c r="K234" i="44"/>
  <c r="K231" i="44"/>
  <c r="J234" i="44"/>
  <c r="H231" i="44"/>
  <c r="K233" i="44"/>
  <c r="J231" i="44"/>
  <c r="I233" i="44"/>
  <c r="K232" i="44"/>
  <c r="H233" i="44"/>
  <c r="I234" i="44"/>
  <c r="I232" i="44"/>
  <c r="I231" i="44"/>
  <c r="H232" i="44"/>
  <c r="J233" i="44"/>
  <c r="I18" i="44"/>
  <c r="K72" i="29"/>
  <c r="R53" i="24" l="1"/>
  <c r="O53" i="24"/>
  <c r="L53" i="24"/>
  <c r="K53" i="24"/>
  <c r="I53" i="24"/>
  <c r="H53" i="24"/>
  <c r="Q52" i="24"/>
  <c r="S52" i="24" s="1"/>
  <c r="N52" i="24"/>
  <c r="P52" i="24" s="1"/>
  <c r="M52" i="24"/>
  <c r="J52" i="24"/>
  <c r="S51" i="24"/>
  <c r="P51" i="24"/>
  <c r="M51" i="24"/>
  <c r="M53" i="24" s="1"/>
  <c r="J51" i="24"/>
  <c r="J53" i="24" s="1"/>
  <c r="R44" i="24"/>
  <c r="Q44" i="24"/>
  <c r="O44" i="24"/>
  <c r="N44" i="24"/>
  <c r="L44" i="24"/>
  <c r="K44" i="24"/>
  <c r="I44" i="24"/>
  <c r="H44" i="24"/>
  <c r="S43" i="24"/>
  <c r="P43" i="24"/>
  <c r="M43" i="24"/>
  <c r="J43" i="24"/>
  <c r="S42" i="24"/>
  <c r="P42" i="24"/>
  <c r="P44" i="24" s="1"/>
  <c r="M42" i="24"/>
  <c r="J42" i="24"/>
  <c r="S34" i="24"/>
  <c r="R34" i="24"/>
  <c r="Q34" i="24"/>
  <c r="O34" i="24"/>
  <c r="L34" i="24"/>
  <c r="K34" i="24"/>
  <c r="I34" i="24"/>
  <c r="P33" i="24"/>
  <c r="P34" i="24" s="1"/>
  <c r="N33" i="24"/>
  <c r="N34" i="24" s="1"/>
  <c r="N53" i="24" l="1"/>
  <c r="S53" i="24"/>
  <c r="P53" i="24"/>
  <c r="J44" i="24"/>
  <c r="M44" i="24"/>
  <c r="Q53" i="24"/>
  <c r="S44" i="24"/>
  <c r="I59" i="24" l="1"/>
  <c r="I61" i="24" s="1"/>
  <c r="H61" i="24"/>
  <c r="I61" i="23" l="1"/>
  <c r="H45" i="29" l="1"/>
  <c r="H51" i="29" s="1"/>
  <c r="H59" i="29" s="1"/>
  <c r="I22" i="29"/>
  <c r="J22" i="29"/>
  <c r="K26" i="29"/>
  <c r="K27" i="29" s="1"/>
  <c r="K22" i="29"/>
  <c r="L27" i="29"/>
  <c r="L30" i="29" s="1"/>
  <c r="J27" i="29"/>
  <c r="I27" i="29"/>
  <c r="H27" i="29"/>
  <c r="J30" i="29" l="1"/>
  <c r="I30" i="29"/>
  <c r="K30" i="29"/>
  <c r="H68" i="29"/>
  <c r="M68" i="26"/>
  <c r="M69" i="26" s="1"/>
  <c r="H75" i="26"/>
  <c r="M101" i="18"/>
  <c r="L101" i="18"/>
  <c r="K101" i="18"/>
  <c r="I101" i="18"/>
  <c r="J101" i="18" s="1"/>
  <c r="I68" i="29" l="1"/>
  <c r="I72" i="29" s="1"/>
  <c r="H72" i="29"/>
  <c r="H21" i="29" s="1"/>
  <c r="H85" i="29" l="1"/>
  <c r="H32" i="10"/>
  <c r="H33" i="10" s="1"/>
  <c r="H22" i="28" l="1"/>
  <c r="H19" i="28"/>
  <c r="K27" i="28"/>
  <c r="K23" i="28"/>
  <c r="J27" i="28"/>
  <c r="J23" i="28"/>
  <c r="I27" i="28"/>
  <c r="I23" i="28"/>
  <c r="I28" i="28" l="1"/>
  <c r="I33" i="28" s="1"/>
  <c r="J28" i="28"/>
  <c r="J33" i="28" s="1"/>
  <c r="K28" i="28"/>
  <c r="K33" i="28" s="1"/>
  <c r="H82" i="26"/>
  <c r="H83" i="26" s="1"/>
  <c r="K54" i="28" l="1"/>
  <c r="K55" i="28"/>
  <c r="K52" i="28"/>
  <c r="K53" i="28"/>
  <c r="J55" i="28"/>
  <c r="J52" i="28"/>
  <c r="J53" i="28"/>
  <c r="J54" i="28"/>
  <c r="I55" i="28"/>
  <c r="I52" i="28"/>
  <c r="I53" i="28"/>
  <c r="I54" i="28"/>
  <c r="H39" i="29"/>
  <c r="H25" i="28" l="1"/>
  <c r="H27" i="28"/>
  <c r="H23" i="28"/>
  <c r="H28" i="28" l="1"/>
  <c r="H33" i="28" s="1"/>
  <c r="V119" i="18"/>
  <c r="S119" i="18"/>
  <c r="P119" i="18"/>
  <c r="M119" i="18"/>
  <c r="J119" i="18"/>
  <c r="V118" i="18"/>
  <c r="S118" i="18"/>
  <c r="P118" i="18"/>
  <c r="M118" i="18"/>
  <c r="J118" i="18"/>
  <c r="V117" i="18"/>
  <c r="S117" i="18"/>
  <c r="P117" i="18"/>
  <c r="M117" i="18"/>
  <c r="J117" i="18"/>
  <c r="H55" i="28" l="1"/>
  <c r="H53" i="28"/>
  <c r="H52" i="28"/>
  <c r="H54" i="28"/>
  <c r="J21" i="17" l="1"/>
  <c r="J22" i="17"/>
  <c r="J23" i="17"/>
  <c r="J20" i="17"/>
  <c r="U24" i="17"/>
  <c r="T24" i="17"/>
  <c r="R24" i="17"/>
  <c r="Q24" i="17"/>
  <c r="O24" i="17"/>
  <c r="N24" i="17"/>
  <c r="L24" i="17"/>
  <c r="K24" i="17"/>
  <c r="I24" i="17"/>
  <c r="H24" i="17"/>
  <c r="V22" i="17"/>
  <c r="S22" i="17"/>
  <c r="P22" i="17"/>
  <c r="M22" i="17"/>
  <c r="V20" i="17"/>
  <c r="S20" i="17"/>
  <c r="P20" i="17"/>
  <c r="M20" i="17"/>
  <c r="L27" i="28" l="1"/>
  <c r="L23" i="28"/>
  <c r="L28" i="28" l="1"/>
  <c r="K23" i="19" l="1"/>
  <c r="J23" i="19"/>
  <c r="I23" i="19"/>
  <c r="M109" i="18"/>
  <c r="L109" i="18"/>
  <c r="K109" i="18"/>
  <c r="I109" i="18"/>
  <c r="H109" i="18"/>
  <c r="N108" i="18"/>
  <c r="J108" i="18"/>
  <c r="N107" i="18"/>
  <c r="J107" i="18"/>
  <c r="M105" i="18"/>
  <c r="L105" i="18"/>
  <c r="K105" i="18"/>
  <c r="I105" i="18"/>
  <c r="H105" i="18"/>
  <c r="N104" i="18"/>
  <c r="J104" i="18"/>
  <c r="J103" i="18"/>
  <c r="N103" i="18"/>
  <c r="N100" i="18"/>
  <c r="N99" i="18"/>
  <c r="J100" i="18"/>
  <c r="J99" i="18"/>
  <c r="J83" i="18"/>
  <c r="J81" i="18"/>
  <c r="J79" i="18"/>
  <c r="I71" i="18"/>
  <c r="H71" i="18"/>
  <c r="J61" i="18"/>
  <c r="I61" i="18"/>
  <c r="H61" i="18"/>
  <c r="U51" i="18"/>
  <c r="T51" i="18"/>
  <c r="R51" i="18"/>
  <c r="Q51" i="18"/>
  <c r="O51" i="18"/>
  <c r="N51" i="18"/>
  <c r="L51" i="18"/>
  <c r="K51" i="18"/>
  <c r="I51" i="18"/>
  <c r="H51" i="18"/>
  <c r="V50" i="18"/>
  <c r="S50" i="18"/>
  <c r="P50" i="18"/>
  <c r="M50" i="18"/>
  <c r="J50" i="18"/>
  <c r="V49" i="18"/>
  <c r="S49" i="18"/>
  <c r="P49" i="18"/>
  <c r="M49" i="18"/>
  <c r="J49" i="18"/>
  <c r="L37" i="18"/>
  <c r="K37" i="18"/>
  <c r="J37" i="18"/>
  <c r="H37" i="18"/>
  <c r="I37" i="18"/>
  <c r="S23" i="17"/>
  <c r="S21" i="17"/>
  <c r="P23" i="17"/>
  <c r="P21" i="17"/>
  <c r="V23" i="17"/>
  <c r="V21" i="17"/>
  <c r="M23" i="17"/>
  <c r="M21" i="17"/>
  <c r="M24" i="17" s="1"/>
  <c r="J24" i="17"/>
  <c r="I50" i="12"/>
  <c r="M50" i="12"/>
  <c r="L50" i="12"/>
  <c r="J50" i="12"/>
  <c r="K49" i="12"/>
  <c r="K50" i="12" s="1"/>
  <c r="I33" i="10"/>
  <c r="J33" i="10"/>
  <c r="K33" i="10"/>
  <c r="L33" i="10"/>
  <c r="N101" i="18" l="1"/>
  <c r="S24" i="17"/>
  <c r="P24" i="17"/>
  <c r="V24" i="17"/>
  <c r="N105" i="18"/>
  <c r="J105" i="18"/>
  <c r="N109" i="18"/>
  <c r="J109" i="18"/>
  <c r="S51" i="18"/>
  <c r="J51" i="18"/>
  <c r="V51" i="18"/>
  <c r="P51" i="18"/>
  <c r="M51" i="18"/>
  <c r="H22" i="29" l="1"/>
  <c r="H30" i="29" s="1"/>
</calcChain>
</file>

<file path=xl/sharedStrings.xml><?xml version="1.0" encoding="utf-8"?>
<sst xmlns="http://schemas.openxmlformats.org/spreadsheetml/2006/main" count="2455" uniqueCount="1491">
  <si>
    <t>CONTENTS</t>
  </si>
  <si>
    <t xml:space="preserve">          </t>
  </si>
  <si>
    <t>New disclosures for FY23</t>
  </si>
  <si>
    <t>Updated disclosure in FY23</t>
  </si>
  <si>
    <t>GOVERNANCE</t>
  </si>
  <si>
    <t>SOCIAL</t>
  </si>
  <si>
    <t>ENVIRONMENT</t>
  </si>
  <si>
    <t>HEALTH AND SAFETY</t>
  </si>
  <si>
    <t>WATER</t>
  </si>
  <si>
    <t>OVERSIGHT AND RESPONSIBILITY</t>
  </si>
  <si>
    <t xml:space="preserve">ETHICS AND INTEGRITY </t>
  </si>
  <si>
    <t>OUR PEOPLE</t>
  </si>
  <si>
    <t>TAILINGS FACILITY REGISTER</t>
  </si>
  <si>
    <t>BIODIVERSITY AND LAND MANAGEMENT</t>
  </si>
  <si>
    <t>ECONOMIC PERFORMANCE</t>
  </si>
  <si>
    <t>DIVERSITY AND INCLUSION</t>
  </si>
  <si>
    <t>RESPONSIBLE PRODUCTION</t>
  </si>
  <si>
    <t>OUR SUPPLIERS</t>
  </si>
  <si>
    <t>ENERGY CONSUMPTION</t>
  </si>
  <si>
    <t>CULTURAL HERITAGE</t>
  </si>
  <si>
    <t>GRI Standard</t>
  </si>
  <si>
    <t>Disclosure</t>
  </si>
  <si>
    <t>Publication, page number(s) and/or URL(s)</t>
  </si>
  <si>
    <t xml:space="preserve">GRI 2: General Disclosures 2021: The organisation and its reporting practices </t>
  </si>
  <si>
    <t>2-1</t>
  </si>
  <si>
    <t xml:space="preserve">Organisation details </t>
  </si>
  <si>
    <t>2-2</t>
  </si>
  <si>
    <t>Entities included in the organisations sustainability reporting</t>
  </si>
  <si>
    <t>2-3</t>
  </si>
  <si>
    <t xml:space="preserve">Reporting period, frequency and contact point </t>
  </si>
  <si>
    <t>2-4</t>
  </si>
  <si>
    <t>Restatements of information</t>
  </si>
  <si>
    <t>2-5</t>
  </si>
  <si>
    <t>External assurance</t>
  </si>
  <si>
    <t xml:space="preserve">GRI 2: General Disclosures 2021: Activities and workers </t>
  </si>
  <si>
    <t>2-6</t>
  </si>
  <si>
    <t xml:space="preserve">Activities, value chain and other business relationships </t>
  </si>
  <si>
    <t>2-7</t>
  </si>
  <si>
    <t>Employees</t>
  </si>
  <si>
    <t>2-8</t>
  </si>
  <si>
    <t>Workers who are not employees</t>
  </si>
  <si>
    <t>GRI 2: General Disclosures 2021: Governance</t>
  </si>
  <si>
    <t>2-9</t>
  </si>
  <si>
    <t>Governance structure and composition</t>
  </si>
  <si>
    <t>2-10</t>
  </si>
  <si>
    <t xml:space="preserve">Nomination and selection of the highest governance body </t>
  </si>
  <si>
    <t>2-11</t>
  </si>
  <si>
    <t>Chair of the highest governance body</t>
  </si>
  <si>
    <t>2-12</t>
  </si>
  <si>
    <t xml:space="preserve">Role of the highest governance body in overseeing the management of impacts </t>
  </si>
  <si>
    <t>2-13</t>
  </si>
  <si>
    <t>Delegation of responsibility for managing impacts</t>
  </si>
  <si>
    <t>2-14</t>
  </si>
  <si>
    <t xml:space="preserve">Role of the highest governance body in sustainability reporting </t>
  </si>
  <si>
    <t>2-15</t>
  </si>
  <si>
    <t>Conflicts of interest</t>
  </si>
  <si>
    <t>2-16</t>
  </si>
  <si>
    <t xml:space="preserve">Communication of critical concerns </t>
  </si>
  <si>
    <t>2-17</t>
  </si>
  <si>
    <t xml:space="preserve">Collective knowledge of the highest governance body </t>
  </si>
  <si>
    <t>2-18</t>
  </si>
  <si>
    <t xml:space="preserve">Evaluation of the performance of the highest governance body </t>
  </si>
  <si>
    <t>2-19</t>
  </si>
  <si>
    <t>Remuneration policies</t>
  </si>
  <si>
    <t>2-20</t>
  </si>
  <si>
    <t>Process to determine remuneration</t>
  </si>
  <si>
    <t>2-21</t>
  </si>
  <si>
    <t xml:space="preserve">Annual total compensation ratio </t>
  </si>
  <si>
    <t>GRI 2: General Disclosures 2021: Strategy, Policies and Practice</t>
  </si>
  <si>
    <t>2-22</t>
  </si>
  <si>
    <t>Statement on sustainable development strategy</t>
  </si>
  <si>
    <t>2-23</t>
  </si>
  <si>
    <t>Policy commitments</t>
  </si>
  <si>
    <t>2-24</t>
  </si>
  <si>
    <t xml:space="preserve">Embedding policy commitments </t>
  </si>
  <si>
    <t>2-25</t>
  </si>
  <si>
    <t>Processes to remediate negative impacts</t>
  </si>
  <si>
    <t>2-26</t>
  </si>
  <si>
    <t xml:space="preserve">Mechanisms for seeking advice and raising concerns </t>
  </si>
  <si>
    <t>2-27</t>
  </si>
  <si>
    <t>Compliance with laws and regulations</t>
  </si>
  <si>
    <t>2-28</t>
  </si>
  <si>
    <t>Membership associations</t>
  </si>
  <si>
    <t>GRI 2: General Disclosures 2021: Stakeholder Engagement</t>
  </si>
  <si>
    <t>2-29</t>
  </si>
  <si>
    <t>Approach to stakeholder engagement</t>
  </si>
  <si>
    <t>2-30</t>
  </si>
  <si>
    <t xml:space="preserve">Collective bargaining agreements </t>
  </si>
  <si>
    <t>GRI 3: Material Topics 2021: Disclosures on material topics</t>
  </si>
  <si>
    <t>3-1</t>
  </si>
  <si>
    <t>Process to determine material topics</t>
  </si>
  <si>
    <t>3-2</t>
  </si>
  <si>
    <t xml:space="preserve">List of material topics </t>
  </si>
  <si>
    <t>3-3</t>
  </si>
  <si>
    <t xml:space="preserve"> Management of material topics</t>
  </si>
  <si>
    <t>GRI 201: Economic Performance</t>
  </si>
  <si>
    <t>201-1</t>
  </si>
  <si>
    <t>Direct economic value generated and distributed</t>
  </si>
  <si>
    <t>201-2</t>
  </si>
  <si>
    <t>Financial implications and other risks and opportunities due to climate change</t>
  </si>
  <si>
    <t>201-3</t>
  </si>
  <si>
    <t>Defined benefit plan obligations and other retirement plans</t>
  </si>
  <si>
    <t>201-4</t>
  </si>
  <si>
    <t xml:space="preserve">Financial assistance received from government </t>
  </si>
  <si>
    <t>GRI 202: Market Presence</t>
  </si>
  <si>
    <t>202-1</t>
  </si>
  <si>
    <t xml:space="preserve">Ratios of standard entry level wage by gender compared to local minimum wage </t>
  </si>
  <si>
    <t>202-2</t>
  </si>
  <si>
    <t>Proportion of senior management hired from the local community</t>
  </si>
  <si>
    <t xml:space="preserve">GRI 203: Indirect Economic Impacts </t>
  </si>
  <si>
    <t>203-1</t>
  </si>
  <si>
    <t>Infrastructure investments and services supported</t>
  </si>
  <si>
    <t>203-2</t>
  </si>
  <si>
    <t>Significant indirect economic impacts</t>
  </si>
  <si>
    <t xml:space="preserve">GRI 204: Procurement Practices </t>
  </si>
  <si>
    <t>204-1</t>
  </si>
  <si>
    <t>Proportion of spending on local suppliers</t>
  </si>
  <si>
    <t xml:space="preserve">GRI 205: Anti-corruption </t>
  </si>
  <si>
    <t>205-1</t>
  </si>
  <si>
    <t>Operations assessed for risks related to corruption</t>
  </si>
  <si>
    <t>205-2</t>
  </si>
  <si>
    <t>Communication and training about anti-corruption policies and procedures</t>
  </si>
  <si>
    <t>205-3</t>
  </si>
  <si>
    <t>Confirmed incidents of corruption and actions taken</t>
  </si>
  <si>
    <t>GRI 206: Anti-competitive Behaviour</t>
  </si>
  <si>
    <t>206-1</t>
  </si>
  <si>
    <t xml:space="preserve">GRI 207: Tax </t>
  </si>
  <si>
    <t>207-1</t>
  </si>
  <si>
    <t>Approach to tax</t>
  </si>
  <si>
    <t>207-2</t>
  </si>
  <si>
    <t>Tax governance, control, and risk management</t>
  </si>
  <si>
    <t>207-3</t>
  </si>
  <si>
    <t>Stakeholder engagement and management of concerns related to tax</t>
  </si>
  <si>
    <t>207-4</t>
  </si>
  <si>
    <t>Country-by-country reporting</t>
  </si>
  <si>
    <t>GRI 301: Materials</t>
  </si>
  <si>
    <t>301-1</t>
  </si>
  <si>
    <t>Materials used by weight or volume</t>
  </si>
  <si>
    <t>301-2</t>
  </si>
  <si>
    <t>Recycled input materials used</t>
  </si>
  <si>
    <t>301-3</t>
  </si>
  <si>
    <t>Reclaimed products and their packaging materials</t>
  </si>
  <si>
    <t>GRI 302: Energy</t>
  </si>
  <si>
    <t>302-1</t>
  </si>
  <si>
    <t>Energy consumption within the organisation</t>
  </si>
  <si>
    <t>302-2</t>
  </si>
  <si>
    <t>Energy consumption outside of the organization</t>
  </si>
  <si>
    <t>302-3</t>
  </si>
  <si>
    <t>Energy intensity</t>
  </si>
  <si>
    <t>302-4</t>
  </si>
  <si>
    <t>Reduction of energy consumption</t>
  </si>
  <si>
    <t>302-5</t>
  </si>
  <si>
    <t>Reductions in energy requirements of products and services</t>
  </si>
  <si>
    <t>GRI 303: Water and Effluents</t>
  </si>
  <si>
    <t>Interactions with water as a shared resource</t>
  </si>
  <si>
    <t>Management of water discharge-related impacts</t>
  </si>
  <si>
    <t>303-3</t>
  </si>
  <si>
    <t>Water withdrawal</t>
  </si>
  <si>
    <t>303-4</t>
  </si>
  <si>
    <t>Water discharge</t>
  </si>
  <si>
    <t>303-5</t>
  </si>
  <si>
    <t>Water consumption</t>
  </si>
  <si>
    <t>GRI 304: Biodiversity</t>
  </si>
  <si>
    <t>304-1</t>
  </si>
  <si>
    <t>Operational sites owned, leased, managed in, or adjacent to, protected areas and areas of high biodiversity value outside protected areas</t>
  </si>
  <si>
    <t>304-2</t>
  </si>
  <si>
    <t xml:space="preserve">Significant impacts of activities, products, and services on biodiversity </t>
  </si>
  <si>
    <t>304-3</t>
  </si>
  <si>
    <t xml:space="preserve">Habitats protected or restored </t>
  </si>
  <si>
    <t>304-4</t>
  </si>
  <si>
    <t>IUCN Red List species and national conservation list species with habitats in areas affected by operations</t>
  </si>
  <si>
    <t xml:space="preserve">GRI 305: Emissions </t>
  </si>
  <si>
    <t>305-1</t>
  </si>
  <si>
    <t>Direct (Scope 1) GHG emissions</t>
  </si>
  <si>
    <t>305-2</t>
  </si>
  <si>
    <t>Energy indirect (Scope 2) GHG emissions</t>
  </si>
  <si>
    <t>305-3</t>
  </si>
  <si>
    <t>Other indirect (Scope 3) GHG emissions</t>
  </si>
  <si>
    <t>305-4</t>
  </si>
  <si>
    <t>GHG emissions intensity</t>
  </si>
  <si>
    <t>305-5</t>
  </si>
  <si>
    <t>Reduction of GHG emissions</t>
  </si>
  <si>
    <t>305-6</t>
  </si>
  <si>
    <t>Emissions of ozone-depleting substances (ODS)</t>
  </si>
  <si>
    <t>305-7</t>
  </si>
  <si>
    <t>Nitrogen oxides (NOx), sulphur oxides (SOx), and other significant air emissions</t>
  </si>
  <si>
    <t>GRI 306: Waste</t>
  </si>
  <si>
    <t>306-1</t>
  </si>
  <si>
    <t>Waste generation and significant waste-related impacts</t>
  </si>
  <si>
    <t>306-2</t>
  </si>
  <si>
    <t xml:space="preserve">Management of significant waste-related impacts </t>
  </si>
  <si>
    <t>306-3</t>
  </si>
  <si>
    <t>Waste generated</t>
  </si>
  <si>
    <t>306-4</t>
  </si>
  <si>
    <t>Waste diverted from disposal</t>
  </si>
  <si>
    <t>306-5</t>
  </si>
  <si>
    <t>Waste directed to disposal</t>
  </si>
  <si>
    <t>GRI 308: Supplier Environmental Assessment</t>
  </si>
  <si>
    <t>308-1</t>
  </si>
  <si>
    <t>New suppliers that were screened using environmental criteria</t>
  </si>
  <si>
    <t>308-2</t>
  </si>
  <si>
    <t>Negative environmental impacts in the supply chain and actions taken</t>
  </si>
  <si>
    <t xml:space="preserve">GRI 401: Employment </t>
  </si>
  <si>
    <t>401-1</t>
  </si>
  <si>
    <t xml:space="preserve">New employee hires and employee turnover </t>
  </si>
  <si>
    <t>401-2</t>
  </si>
  <si>
    <t>Benefits provided to full-time employees that are not provided to temporary or part-time employees</t>
  </si>
  <si>
    <t>401-3</t>
  </si>
  <si>
    <t xml:space="preserve">Parental leave </t>
  </si>
  <si>
    <t>GRI 402: Labor/Management Relations</t>
  </si>
  <si>
    <t>402-1</t>
  </si>
  <si>
    <t>Minimum notice periods regarding operational changes</t>
  </si>
  <si>
    <t>GRI 403: Occupational Health and Safety</t>
  </si>
  <si>
    <t>403-1</t>
  </si>
  <si>
    <t>Occupational health and safety management system</t>
  </si>
  <si>
    <t>403-2</t>
  </si>
  <si>
    <t>Hazard identification, risk assessment, and incident investigation</t>
  </si>
  <si>
    <t>403-3</t>
  </si>
  <si>
    <t>Occupational health services</t>
  </si>
  <si>
    <t>403-4</t>
  </si>
  <si>
    <t>Worker participation, consultation, and communication on occupational health and safety</t>
  </si>
  <si>
    <t>403-5</t>
  </si>
  <si>
    <t>Worker training on occupational health and safety</t>
  </si>
  <si>
    <t>403-6</t>
  </si>
  <si>
    <t>Promotion of worker health</t>
  </si>
  <si>
    <t>403-7</t>
  </si>
  <si>
    <t>Prevention and mitigation of occupational health and safety impacts directly linked by business relationships</t>
  </si>
  <si>
    <t>403-8</t>
  </si>
  <si>
    <t>Workers covered by an occupational health and safety management system</t>
  </si>
  <si>
    <t>403-9</t>
  </si>
  <si>
    <t>Work-related injuries</t>
  </si>
  <si>
    <t>403-10</t>
  </si>
  <si>
    <t>Work-related ill health</t>
  </si>
  <si>
    <t>GRI 404: Training and Education</t>
  </si>
  <si>
    <t>404-1</t>
  </si>
  <si>
    <t xml:space="preserve">Average hours of training per year per employee </t>
  </si>
  <si>
    <t>404-2</t>
  </si>
  <si>
    <t xml:space="preserve">Programs for upgrading employee skills and transition assistance programs </t>
  </si>
  <si>
    <t>404-3</t>
  </si>
  <si>
    <t>Percentage of employees receiving regular performance and career development reviews</t>
  </si>
  <si>
    <t>GRI 405: Diversity and Equal Opportunity</t>
  </si>
  <si>
    <t>405-1</t>
  </si>
  <si>
    <t>Diversity of governance bodies and employees</t>
  </si>
  <si>
    <t>405-2</t>
  </si>
  <si>
    <t>Ratio of basic salary and remuneration of women and men</t>
  </si>
  <si>
    <t>GRI 406: Non-discrimination</t>
  </si>
  <si>
    <t>406-1</t>
  </si>
  <si>
    <t>Incidents of discrimination and corrective actions taken</t>
  </si>
  <si>
    <t xml:space="preserve">GRI 407: Freedom of Association and Collective Bargaining </t>
  </si>
  <si>
    <t>407-1</t>
  </si>
  <si>
    <t>Operations and suppliers in which the right to freedom of association and collective bargaining may be at risk</t>
  </si>
  <si>
    <t>GRI 408: Child Labour</t>
  </si>
  <si>
    <t>408-1</t>
  </si>
  <si>
    <t>GRI 409: Forced or Compulsory Labor 2016</t>
  </si>
  <si>
    <t>409-1</t>
  </si>
  <si>
    <t xml:space="preserve">GRI 410: Security Practices </t>
  </si>
  <si>
    <t>410-1</t>
  </si>
  <si>
    <t>Security personnel trained in human rights policies or procedures</t>
  </si>
  <si>
    <t xml:space="preserve">GRI 411: Rights of Indigenous Peoples </t>
  </si>
  <si>
    <t>411-1</t>
  </si>
  <si>
    <t>Incidents of violations involving rights of indigenous peoples</t>
  </si>
  <si>
    <t xml:space="preserve">GRI 413: Local Communities </t>
  </si>
  <si>
    <t>413-1</t>
  </si>
  <si>
    <t>Operations with local community engagement, impact assessments, and development programs</t>
  </si>
  <si>
    <t>413-2</t>
  </si>
  <si>
    <t>Operations with significant actual and potential negative impacts on Local communities</t>
  </si>
  <si>
    <t>414-1</t>
  </si>
  <si>
    <t>New suppliers that were screened using social criteria</t>
  </si>
  <si>
    <t>414-2</t>
  </si>
  <si>
    <t>Negative social impacts in the supply chain and actions taken</t>
  </si>
  <si>
    <t>GRI 415: Public Policy</t>
  </si>
  <si>
    <t>415-1</t>
  </si>
  <si>
    <t>Political contributions</t>
  </si>
  <si>
    <t>GRI 416: Customer Health and Safety</t>
  </si>
  <si>
    <t>416-1</t>
  </si>
  <si>
    <t>Assessment of the health and safety impacts of product and service categories</t>
  </si>
  <si>
    <t>416-2</t>
  </si>
  <si>
    <t>Incidents of non-compliance concerning the health and safety impacts of products and services</t>
  </si>
  <si>
    <t>417-1</t>
  </si>
  <si>
    <t>417-2</t>
  </si>
  <si>
    <t>417-3</t>
  </si>
  <si>
    <t>Incidents of non-compliance concerning marketing communications</t>
  </si>
  <si>
    <t>GRI 418: Customer Privacy</t>
  </si>
  <si>
    <t>418-1</t>
  </si>
  <si>
    <t xml:space="preserve"> Substantiated complaints concerning breaches of customer privacy and losses of customer data</t>
  </si>
  <si>
    <t>TOPIC &amp; CODE</t>
  </si>
  <si>
    <t>CODE</t>
  </si>
  <si>
    <t>METRIC</t>
  </si>
  <si>
    <t>Greenhouse Gas Emissions</t>
  </si>
  <si>
    <t>EM-MM-110a.1</t>
  </si>
  <si>
    <t>Gross global Scope 1 emissions, percentage covered under emissions-limiting regulations</t>
  </si>
  <si>
    <t>EM-MM-110a.2</t>
  </si>
  <si>
    <t>Discussion of long-term and short-term strategy or plan to manage Scope 1 emissions, emissions reduction targets, and an analysis of performance against those targets</t>
  </si>
  <si>
    <t>Air Quality</t>
  </si>
  <si>
    <t>EM-MM-120a.1</t>
  </si>
  <si>
    <t>Energy Management</t>
  </si>
  <si>
    <t>EM-MM-130a.1</t>
  </si>
  <si>
    <t>(1) Total energy consumed
(2) Percentage grid electricity
(3) Percentage renewable</t>
  </si>
  <si>
    <t>Water Management</t>
  </si>
  <si>
    <t>EM-MM-140a.1</t>
  </si>
  <si>
    <t>(1) Total fresh water withdrawn
(2) Total water consumed, percentage of each in regions with High or Extremely High Baseline Water Stress</t>
  </si>
  <si>
    <t>EM-MM-140a.2</t>
  </si>
  <si>
    <t>Number of incidents of non-compliance associated with water quality permits, standards, and regulations</t>
  </si>
  <si>
    <t>Waste &amp; Hazardous Materials Management</t>
  </si>
  <si>
    <t>EM-MM-150a.4</t>
  </si>
  <si>
    <t xml:space="preserve">Total weight of non-mineral waste generated </t>
  </si>
  <si>
    <t>EM-MM-150a.5</t>
  </si>
  <si>
    <t>Total weight of tailings produced</t>
  </si>
  <si>
    <t>EM-MM-150a.6</t>
  </si>
  <si>
    <t>Total weight of waste rock generated</t>
  </si>
  <si>
    <t>EM-MM-150a.7</t>
  </si>
  <si>
    <t>Total weight of hazardous waste generated</t>
  </si>
  <si>
    <t>EM-MM-150a.8</t>
  </si>
  <si>
    <t>Total weight of hazardous waste recycled</t>
  </si>
  <si>
    <t>EM-MM-150a.9</t>
  </si>
  <si>
    <t>Number of significant incidents associated with hazardous materials and waste management</t>
  </si>
  <si>
    <t>EM-MM-150a.10</t>
  </si>
  <si>
    <t>Description of waste and hazardous materials management policies and procedures for active and inactive operations</t>
  </si>
  <si>
    <t xml:space="preserve">Biodiversity Impacts </t>
  </si>
  <si>
    <t>EM-MM-160a.1</t>
  </si>
  <si>
    <t>Description of environmental management policies and practices for active sites</t>
  </si>
  <si>
    <t>EM-MM-160a.2</t>
  </si>
  <si>
    <t>Percentage of mine sites where acid rock drainage is:
(1) predicted to occur,
(2) actively mitigated, and 
(3) under treatment or remediation</t>
  </si>
  <si>
    <t>We have no sites where acid rock draining is predicted to occur</t>
  </si>
  <si>
    <t>EM-MM-160a.3</t>
  </si>
  <si>
    <t>Percentage of (1) proved and (2) probable reserves in or near sites with protected conservation status or endangered species habitat</t>
  </si>
  <si>
    <t>We have no Proved or Probable Reserves in or near sites with protected conservation status or endangered species habitat</t>
  </si>
  <si>
    <t>Security, Human Rights &amp; Rights of Indigenous Peoples</t>
  </si>
  <si>
    <t>EM-MM-210a.1</t>
  </si>
  <si>
    <t>Percentage of (1) proved and (2) probable reserves in or near areas of conflict</t>
  </si>
  <si>
    <t>We have no Proved or Probable Reserves in conflict areas</t>
  </si>
  <si>
    <t>EM-MM-210a.2</t>
  </si>
  <si>
    <t>Percentage of (1) proved and (2) probable reserves in or near indigenous land</t>
  </si>
  <si>
    <t>All our Proved and Probable Reserves to date have been on indigenous lands</t>
  </si>
  <si>
    <t>EM-MM-210a.3</t>
  </si>
  <si>
    <t>Discussion of engagement processes and due diligence practices with respect to human rights, indigenous rights, and operation in areas of conflict</t>
  </si>
  <si>
    <t>Community Relations</t>
  </si>
  <si>
    <t>EM-MM-210b.1</t>
  </si>
  <si>
    <t>Discussion of process to manage risks and opportunities associated with community rights and interests</t>
  </si>
  <si>
    <t>EM-MM-210b.2</t>
  </si>
  <si>
    <t>(1) Number and (2) duration of non-technical delays</t>
  </si>
  <si>
    <t>Labour Practices</t>
  </si>
  <si>
    <t>EM-MM-310a.1</t>
  </si>
  <si>
    <t>Percentage of active workforce employed under collective agreements</t>
  </si>
  <si>
    <t>We have no employees employed under collective bargaining agreements</t>
  </si>
  <si>
    <t>EM-MM-310a.2</t>
  </si>
  <si>
    <t>(1) Number and (2) duration of strikes and lockouts</t>
  </si>
  <si>
    <t>We had no strikes or lockouts</t>
  </si>
  <si>
    <t xml:space="preserve">Workforce Health &amp; Safety </t>
  </si>
  <si>
    <t>EM-MM-320a.1</t>
  </si>
  <si>
    <t>(1) All-incidence rate, 
(2) fatality rate, 
(3) near miss frequency rate (NMFR) and 
(4) average hours of health, safety, and emergency response training for (a) direct employees and (b) contract employees</t>
  </si>
  <si>
    <t xml:space="preserve">Business Ethics &amp; Transparency </t>
  </si>
  <si>
    <t>EM-MM-510a.1</t>
  </si>
  <si>
    <t>Description of the management system for prevention of corruption and bribery throughout the value chain</t>
  </si>
  <si>
    <t>EM-MM-510a.2</t>
  </si>
  <si>
    <t>Production in countries that have the 20 lowest rankings in Transparency International’s Corruption Perception Index</t>
  </si>
  <si>
    <t>We have no production in these countries</t>
  </si>
  <si>
    <t>Tailings Storage Facilities Management</t>
  </si>
  <si>
    <t>EM-MM-540a.1</t>
  </si>
  <si>
    <t>Tailings storage facility inventory table: 
(1) facility name
(2) location 
(3) ownership status
(4) operational status 
(5) construction method 
(6) maximum permitted storage capacity
(7) current amount of tailings stored
(8) consequence classification
(9) date of most recent independent technical review
(10) material findings 
(11) mitigation measures
(12) site-specific EPRP</t>
  </si>
  <si>
    <t>EM-MM-540a.2</t>
  </si>
  <si>
    <t>Summary of tailings management systems and governance structure used to monitor and maintain the stability of tailings storage facilities</t>
  </si>
  <si>
    <t>EM-MM-540a.3</t>
  </si>
  <si>
    <t>Approach to development of Emergency Preparedness and Response Plans (EPRPs) for tailings storage facilities</t>
  </si>
  <si>
    <t>Activity Metrics</t>
  </si>
  <si>
    <t>EM-MM-000.A</t>
  </si>
  <si>
    <t>Production of (1) metal ores and (2) finished metal products</t>
  </si>
  <si>
    <t>EM-MM-000.B</t>
  </si>
  <si>
    <t>Total number of employees, percentage contractors</t>
  </si>
  <si>
    <t>PERFORMANCE</t>
  </si>
  <si>
    <t>TARGET</t>
  </si>
  <si>
    <t xml:space="preserve">CORPORATE GOVERNANCE </t>
  </si>
  <si>
    <t xml:space="preserve">GRI 2.9 | Governance structure and composition </t>
  </si>
  <si>
    <t xml:space="preserve">Figure 1: Sustainability governance structure </t>
  </si>
  <si>
    <t>GRI 2-23 | Policy commitments</t>
  </si>
  <si>
    <t>Key corporate governance documents</t>
  </si>
  <si>
    <t>Charters</t>
  </si>
  <si>
    <t>Governance policies</t>
  </si>
  <si>
    <t>Board Charter</t>
  </si>
  <si>
    <t xml:space="preserve">Anti-Bribery and Corruption Policy </t>
  </si>
  <si>
    <t>Corporate Governance Statement</t>
  </si>
  <si>
    <t>Audit and Risk Committee Charter</t>
  </si>
  <si>
    <t>Continuous Disclosure Policy</t>
  </si>
  <si>
    <t>Human Rights Policy</t>
  </si>
  <si>
    <t>Indigenous Peoples Policy</t>
  </si>
  <si>
    <t>Related Party Transactions Policy</t>
  </si>
  <si>
    <t>GRI 2-9 | Governance structure and composition</t>
  </si>
  <si>
    <t>Sustainability-Related Topic</t>
  </si>
  <si>
    <t>Board</t>
  </si>
  <si>
    <t>Anti-Bribery and Corruption Policy</t>
  </si>
  <si>
    <t>Supplier Code of Conduct</t>
  </si>
  <si>
    <t>Whistleblower Policy</t>
  </si>
  <si>
    <t>ETHICS AND INTEGRITY</t>
  </si>
  <si>
    <t>For further information, refer to our:</t>
  </si>
  <si>
    <t>GRI 102-17 | Strategies, policies and practices</t>
  </si>
  <si>
    <t>CY23</t>
  </si>
  <si>
    <t>Competent</t>
  </si>
  <si>
    <t>Not Competent</t>
  </si>
  <si>
    <t>GRI 415-1 | Political Contributions</t>
  </si>
  <si>
    <t>Table 2: Total monetary value of political contributions made directly and indirectly</t>
  </si>
  <si>
    <t xml:space="preserve">Total </t>
  </si>
  <si>
    <t>CY22</t>
  </si>
  <si>
    <t>CY21</t>
  </si>
  <si>
    <t>CY20</t>
  </si>
  <si>
    <t>CY19</t>
  </si>
  <si>
    <t>Total new issues reported</t>
  </si>
  <si>
    <t>Total cases closed at end of CY</t>
  </si>
  <si>
    <t>Total cases remaining open at end of CY</t>
  </si>
  <si>
    <t>Total substantiated claims</t>
  </si>
  <si>
    <t>Substantiated claims (%)</t>
  </si>
  <si>
    <t>GRI 2-27 | Strategy, policies and practices</t>
  </si>
  <si>
    <t>GRI G4 - SO8 | Monetary value of significant fines and total number of non-monetary sanctions for non-compliance with laws and regulations</t>
  </si>
  <si>
    <t>Fines</t>
  </si>
  <si>
    <t>Total sanctions</t>
  </si>
  <si>
    <t>GRI 201-1 &amp; G4 - EC1 | Direct economic value generated and distributed</t>
  </si>
  <si>
    <t>Table 1: Earning per share</t>
  </si>
  <si>
    <t xml:space="preserve">CY21 </t>
  </si>
  <si>
    <t>Economic Performance reported in Annual Report</t>
  </si>
  <si>
    <t>P</t>
  </si>
  <si>
    <t xml:space="preserve">Value Generated </t>
  </si>
  <si>
    <t>Profit/(Loss) after tax</t>
  </si>
  <si>
    <t>Taxes - Employment (PAYG)</t>
  </si>
  <si>
    <t xml:space="preserve">Taxes - Payroll </t>
  </si>
  <si>
    <t>Taxes - Corporate</t>
  </si>
  <si>
    <t>Community investment (in-kind and time) value</t>
  </si>
  <si>
    <t>Total</t>
  </si>
  <si>
    <t>GRI 204-1 | Proportion of spending on local suppliers</t>
  </si>
  <si>
    <t xml:space="preserve">CONTENTS </t>
  </si>
  <si>
    <t>SASB EM-MM-510a | Production in countries that have the 20 lowest rankings in Transparency International's Corruption Perception Index</t>
  </si>
  <si>
    <t>Figure 1: Location of Gold Road operations</t>
  </si>
  <si>
    <t>Table 1: Modern slavery performance metrics</t>
  </si>
  <si>
    <t>Unit</t>
  </si>
  <si>
    <t>Number</t>
  </si>
  <si>
    <t xml:space="preserve">Number </t>
  </si>
  <si>
    <t>N/A</t>
  </si>
  <si>
    <t>Our Suppliers</t>
  </si>
  <si>
    <t xml:space="preserve">Supplier Spend </t>
  </si>
  <si>
    <t>Total Procurement spend</t>
  </si>
  <si>
    <t>Our Due Diligence Actions</t>
  </si>
  <si>
    <t xml:space="preserve">Confirmed instances of modern slavery reported in the supply chain </t>
  </si>
  <si>
    <t>Training</t>
  </si>
  <si>
    <t>Description</t>
  </si>
  <si>
    <t>Energy</t>
  </si>
  <si>
    <t>Method of human rights awareness training</t>
  </si>
  <si>
    <t>Governance</t>
  </si>
  <si>
    <t>Female Participation</t>
  </si>
  <si>
    <t>Male Participation</t>
  </si>
  <si>
    <t>GRI 403-9 | Work Related Injuries</t>
  </si>
  <si>
    <t>SASB | EM-MM-320a.1. Workforce Health and Safety</t>
  </si>
  <si>
    <t xml:space="preserve">Table 1: Fatalities </t>
  </si>
  <si>
    <t>Number of fatal incidents - employees</t>
  </si>
  <si>
    <t>Number of fatal incidents - contractors</t>
  </si>
  <si>
    <t>Employees LTIFR (per 1,000,000 hours worked)</t>
  </si>
  <si>
    <t>Contractors LTIFR (per 1,000,000 hours worked)</t>
  </si>
  <si>
    <t>Employees TRIFR (per 1,000,000 hours worked)</t>
  </si>
  <si>
    <t>TRIFR - contractors</t>
  </si>
  <si>
    <t>Contractors TRIFR (per 1,000,000 hours worked)</t>
  </si>
  <si>
    <t>All Injury Frequency Rate - employees</t>
  </si>
  <si>
    <t>Glossary of Safety definitions</t>
  </si>
  <si>
    <t>Our people performance metrics are detailed below.</t>
  </si>
  <si>
    <t xml:space="preserve">GRI 2-7 | Employees
GRI 401 | Employment </t>
  </si>
  <si>
    <t>SASB EM-MM-000.B | Total number of employees, percentage contractors</t>
  </si>
  <si>
    <t>Female</t>
  </si>
  <si>
    <t>Male</t>
  </si>
  <si>
    <t>Permanent Part-time</t>
  </si>
  <si>
    <t>Permanent Full-time</t>
  </si>
  <si>
    <t>Casual</t>
  </si>
  <si>
    <t xml:space="preserve">Maximum Term </t>
  </si>
  <si>
    <t>Western Australia</t>
  </si>
  <si>
    <t xml:space="preserve">Yamarna </t>
  </si>
  <si>
    <t>Queensland</t>
  </si>
  <si>
    <t>2-21 | Annual total compensation ratio</t>
  </si>
  <si>
    <t>Median annual total compensation for all employees ($)</t>
  </si>
  <si>
    <t>Compensation ratio</t>
  </si>
  <si>
    <t xml:space="preserve">GRI 2-30 | Collective bargaining agreements </t>
  </si>
  <si>
    <t>SASB EM-MM-310a.1 | Percentage of active workforce covered under collective bargaining agreements</t>
  </si>
  <si>
    <t>Number of employees covered by collective bargaining agreements</t>
  </si>
  <si>
    <t>Employees that form part of a union</t>
  </si>
  <si>
    <t>New Referrals to Fair Work Australia</t>
  </si>
  <si>
    <t>Cumulative Open Fair Work Australia cases</t>
  </si>
  <si>
    <t>SASB EM-MM-310a.2 | Number and duration of strikes and lockouts</t>
  </si>
  <si>
    <t>Number of work stoppages</t>
  </si>
  <si>
    <t>Duration of work stoppages</t>
  </si>
  <si>
    <t>Our diversity and inclusion performance metrics are detailed below.</t>
  </si>
  <si>
    <t>GRI 405-1 | Diversity and Equal Opportunity</t>
  </si>
  <si>
    <t>Table 1: Board composition</t>
  </si>
  <si>
    <t>Gold Road Resources Limited Board Members as at 31 December 2023</t>
  </si>
  <si>
    <t>Gender</t>
  </si>
  <si>
    <t xml:space="preserve">Age </t>
  </si>
  <si>
    <t xml:space="preserve">Tenure </t>
  </si>
  <si>
    <t>Chairman (Non Executive)</t>
  </si>
  <si>
    <t>Over 50</t>
  </si>
  <si>
    <t>Director (Non Executive)</t>
  </si>
  <si>
    <t>Table 2: Employee diversity</t>
  </si>
  <si>
    <t>Overall female representation</t>
  </si>
  <si>
    <t>Overall Local Community representation</t>
  </si>
  <si>
    <t>Total female workforce</t>
  </si>
  <si>
    <t>Total male workforce</t>
  </si>
  <si>
    <t>Total workforce</t>
  </si>
  <si>
    <t>Table 3: Total employees by age profile</t>
  </si>
  <si>
    <t>Under 30</t>
  </si>
  <si>
    <t>30-50</t>
  </si>
  <si>
    <t>All Employees</t>
  </si>
  <si>
    <t>All Leaders</t>
  </si>
  <si>
    <t xml:space="preserve">Senior Leadership </t>
  </si>
  <si>
    <t>Other Leadership</t>
  </si>
  <si>
    <t>Identifies as Indigenous</t>
  </si>
  <si>
    <t>Does not identify as Indigenous</t>
  </si>
  <si>
    <t>Age Group</t>
  </si>
  <si>
    <t>30 - 50</t>
  </si>
  <si>
    <t xml:space="preserve">Over 50 </t>
  </si>
  <si>
    <t>Yamarna</t>
  </si>
  <si>
    <t>Total new hires in CY23</t>
  </si>
  <si>
    <t>Percentage of new hires in CY23</t>
  </si>
  <si>
    <t>Total new hires in CY22</t>
  </si>
  <si>
    <t>Percentage of new hires in CY22</t>
  </si>
  <si>
    <t>Total new hires in CY21</t>
  </si>
  <si>
    <t>Percentage of new hires in CY21</t>
  </si>
  <si>
    <t>Total terminations in CY21</t>
  </si>
  <si>
    <t>Percentage of terminations in CY21</t>
  </si>
  <si>
    <t>Total terminations in CY22</t>
  </si>
  <si>
    <t>Percentage of terminations in CY22</t>
  </si>
  <si>
    <t>Total terminations in CY23</t>
  </si>
  <si>
    <t>Percentage of terminations in CY23</t>
  </si>
  <si>
    <t xml:space="preserve">New employee hires </t>
  </si>
  <si>
    <t xml:space="preserve">New employee hire rate </t>
  </si>
  <si>
    <t xml:space="preserve">Employee turnover </t>
  </si>
  <si>
    <t xml:space="preserve">Employee turnover rate </t>
  </si>
  <si>
    <t>Total voluntary employee turnover in CY23</t>
  </si>
  <si>
    <t>Total involuntary employee turnover in CY23</t>
  </si>
  <si>
    <t>Total voluntary employee turnover in CY22</t>
  </si>
  <si>
    <t>Total involuntary employee turnover in CY22</t>
  </si>
  <si>
    <t>Total voluntary employee turnover in CY21</t>
  </si>
  <si>
    <t>Total involuntary employee turnover in CY21</t>
  </si>
  <si>
    <t>Table 11: Gold Road employee category mapping</t>
  </si>
  <si>
    <t>Gold Road category</t>
  </si>
  <si>
    <t>Senior Leaders</t>
  </si>
  <si>
    <t>Other Leaders</t>
  </si>
  <si>
    <t>GRI 401-3 | Parental Leave and Retention Rates</t>
  </si>
  <si>
    <t xml:space="preserve">Number took Parental Leave </t>
  </si>
  <si>
    <t xml:space="preserve">Percentage retained 12 months after returning </t>
  </si>
  <si>
    <t>TRAINING</t>
  </si>
  <si>
    <t xml:space="preserve">Table 1: Number of internal training courses/programs available </t>
  </si>
  <si>
    <t>Contractors</t>
  </si>
  <si>
    <t xml:space="preserve">Contractor </t>
  </si>
  <si>
    <t>GRI 404-3 | Employee Performance Review</t>
  </si>
  <si>
    <t>Employees participation in performance review</t>
  </si>
  <si>
    <t xml:space="preserve">CULTURAL HERITAGE </t>
  </si>
  <si>
    <t>Table 2: Heritage site management and deployment of surveys</t>
  </si>
  <si>
    <t xml:space="preserve">Total number of reportable heritage incidents </t>
  </si>
  <si>
    <t>GRI G4 MM5</t>
  </si>
  <si>
    <t>GRI G4 MM6</t>
  </si>
  <si>
    <t>Total number of instances</t>
  </si>
  <si>
    <t>Total number of instances in which grievance mechanisms were used to resolve disputes</t>
  </si>
  <si>
    <t>GRI 411-1 | Rights of Indigenous People</t>
  </si>
  <si>
    <t xml:space="preserve">Total number of identified incidents or violations </t>
  </si>
  <si>
    <t>GRI 413-1 | Local Community</t>
  </si>
  <si>
    <t>GRI 305-7 &amp; GRI G4 - MM3 EN21 | Nitrogen oxides (NOX), sulfur oxides (SOX), and other significant air emissions</t>
  </si>
  <si>
    <t>SASB | EM-MM-120a.1. Air quality</t>
  </si>
  <si>
    <t>Our water performance metrics are detailed below.</t>
  </si>
  <si>
    <t>Table 1: Groundwater Licences (ML)</t>
  </si>
  <si>
    <t xml:space="preserve">Operation </t>
  </si>
  <si>
    <t>Climate Conditions</t>
  </si>
  <si>
    <t>Risk: Water Stress</t>
  </si>
  <si>
    <t>Proportion of site in the water stressed area</t>
  </si>
  <si>
    <t>ML</t>
  </si>
  <si>
    <t xml:space="preserve">Western Australia </t>
  </si>
  <si>
    <t>Medium-low</t>
  </si>
  <si>
    <t>Ground Water - Brackish (5,000 - 10,000) low quality</t>
  </si>
  <si>
    <t>Ground Water - Saline (10,000 - 35,000) low quality</t>
  </si>
  <si>
    <t>Ground Water - Hypersaline (&gt;35,000) low quality</t>
  </si>
  <si>
    <t>Third party</t>
  </si>
  <si>
    <t xml:space="preserve">Semi-desert </t>
  </si>
  <si>
    <t>Total groundwater withdrawn</t>
  </si>
  <si>
    <t xml:space="preserve">Total surface water withdrawn </t>
  </si>
  <si>
    <t>Total third party water</t>
  </si>
  <si>
    <t>GRI 303-4 | Water Discharge (Surface)</t>
  </si>
  <si>
    <t>Water Quality</t>
  </si>
  <si>
    <t>Water Stress</t>
  </si>
  <si>
    <t>Mallina</t>
  </si>
  <si>
    <t xml:space="preserve">GRI 303-5 | Water Consumption </t>
  </si>
  <si>
    <t>Table 4: Total Water Consumption</t>
  </si>
  <si>
    <t>Metric</t>
  </si>
  <si>
    <t>SASB EM-MM-140a.2 | Number of incidents of non-compliance associated with water quality permits, standards, and regulations</t>
  </si>
  <si>
    <t>GRI G4 - EN23 | Effluents and Waste</t>
  </si>
  <si>
    <t>Table 1: Licensed Landfill Type and Annual Tonnage</t>
  </si>
  <si>
    <t>Operation</t>
  </si>
  <si>
    <t>Yamarna Exploration</t>
  </si>
  <si>
    <t>GRI 306-3 | Waste Generated</t>
  </si>
  <si>
    <t>Other</t>
  </si>
  <si>
    <t>SASB EM-MM-160a.2 | Percentage of mine sites where acid rock drainage (ARD) is: (1) predicted to occur, (2) actively mitigated, and (3) under treatment or remediation.       </t>
  </si>
  <si>
    <t>Gold Road has no sites where acid rock draining is predicted to occur, is being actively mitigated or under treatment of remediation.</t>
  </si>
  <si>
    <t>G4 - MM8 | Number (and percentage) of company operating sites where artisanal and small-scale mining (ASM) takes place on, or adjacent to, the site; the associated risks and the actions taken to manage and mitigate these risks.</t>
  </si>
  <si>
    <t>Site</t>
  </si>
  <si>
    <t>Gruyere Gold Mine</t>
  </si>
  <si>
    <t>Tailings Facility Name</t>
  </si>
  <si>
    <t>Gruyere Integrated Waste Landform</t>
  </si>
  <si>
    <t>Location (coordinates)</t>
  </si>
  <si>
    <t>Western Australia
6.904.446 North, 585.464 East MGA 94 Zone 51J</t>
  </si>
  <si>
    <t>Ownership</t>
  </si>
  <si>
    <t>Owned and operated by the Gruyere JV</t>
  </si>
  <si>
    <t>Operational Status</t>
  </si>
  <si>
    <t>Active</t>
  </si>
  <si>
    <t>Date of Initial Operation</t>
  </si>
  <si>
    <t>June 2019</t>
  </si>
  <si>
    <t>Is the facility currently operating as per currently approved design? (Yes/No)</t>
  </si>
  <si>
    <t>Yes</t>
  </si>
  <si>
    <t>Construction method</t>
  </si>
  <si>
    <t>Planned tailing storage impoundment volume (total)</t>
  </si>
  <si>
    <t>Maximum permitted storage capacity (metric tons)</t>
  </si>
  <si>
    <t>93 Mt</t>
  </si>
  <si>
    <t xml:space="preserve">Most recent independent expert/technical review </t>
  </si>
  <si>
    <t>Did the most recent independent expert/technical review result in any material findings relating to safety of the facility (Yes/No)</t>
  </si>
  <si>
    <t>No</t>
  </si>
  <si>
    <t>Summary of mitigation measures</t>
  </si>
  <si>
    <t>Do you have full and complete relevant engineering records including design, construction, operation, maintenance and/or closure?</t>
  </si>
  <si>
    <t>What is your hazard categorisation of this facility, based on consequence of failure?</t>
  </si>
  <si>
    <t>What guidelines are followed for the classification system?</t>
  </si>
  <si>
    <t>Has the facility, at any point in its history, failed to be confirmed or certified as stable or experienced notable stability concerns, as identified by an independent engineer (even if later certified as stable by the same or a different firm) (Yes/No)</t>
  </si>
  <si>
    <t>Is there internal/in-house engineering specialist oversight of this facility?  Or is there external engineering support for this purpose?</t>
  </si>
  <si>
    <t>Both internal and external  
SRK – Engineer of Record</t>
  </si>
  <si>
    <t>Has a formal analysis of the downstream impact on communities, ecosystems and critical infrastructure in the event of catastrophic failure been undertaken and to reflect final conditions?  If so, when did the assessment take place?</t>
  </si>
  <si>
    <t>Is there: (a) a closure plan in place for this facility, and 
(b) does it include long-term monitoring? (Yes/No)</t>
  </si>
  <si>
    <t>Site specific Emergency Preparedness and Response Plan (EPRP) (Yes/No)</t>
  </si>
  <si>
    <t>Has there been or is there a plan to assess the facility against the impact of more regular extreme weather events as a result of climate change e.g., over the next two years? (Yes/No)</t>
  </si>
  <si>
    <t>Table 6: Environment Fines and Prosecutions</t>
  </si>
  <si>
    <t xml:space="preserve">BIODIVERSITY </t>
  </si>
  <si>
    <t>GRI 304-1 | Operational sites owned, leased, managed in, or adjacent to, protected areas and areas of high biodiversity value outside protected areas</t>
  </si>
  <si>
    <t>Table 1: Site biodiversity status and species per IUCN Red List conservation status</t>
  </si>
  <si>
    <t>Greenvale</t>
  </si>
  <si>
    <t>Galloway</t>
  </si>
  <si>
    <t>Geographic Location</t>
  </si>
  <si>
    <t>Type of Operation</t>
  </si>
  <si>
    <t xml:space="preserve">Greenfields exploration </t>
  </si>
  <si>
    <t>Size of operational site (ha)</t>
  </si>
  <si>
    <t>Position in relation to protected area (in the area, adjacent to, or containing portions of) or the high biodiversity value area outside protected areas</t>
  </si>
  <si>
    <t>Biodiversity value characterised by the attribute of the protected area or area of high biodiversity value outside the protected area (terrestrial, freshwater, or maritime ecosystem)</t>
  </si>
  <si>
    <t>Terrestrial</t>
  </si>
  <si>
    <t>Biodiversity value characterised by listing of protected status (such as IUCN Protected Area Management Categories, Ramsar Convention, national legislation)</t>
  </si>
  <si>
    <t>Table 2: Number of IUCN Red List species and national conservation list species with habitats in areas affected by the operations of the organisation, by level of extinction risk</t>
  </si>
  <si>
    <t xml:space="preserve">Critically endangered </t>
  </si>
  <si>
    <t>Endangered</t>
  </si>
  <si>
    <t>Vulnerable</t>
  </si>
  <si>
    <t>Near Threatened</t>
  </si>
  <si>
    <t>Least Concern</t>
  </si>
  <si>
    <t xml:space="preserve"> </t>
  </si>
  <si>
    <t xml:space="preserve">LAND MANAGEMENT </t>
  </si>
  <si>
    <t>GRI 304-3 - MM1 | Environmental disclosures for the mining and metals sector - amount of land (owned or leased, and managed for production activities or extractive use) disturbed or rehabilitated</t>
  </si>
  <si>
    <t>Table 3: Cumulative land disturbance and rehabilitation information for CY19-CY23 consolidated for all Gold Road tenements</t>
  </si>
  <si>
    <t>Land disturbed in the reporting period (ha)</t>
  </si>
  <si>
    <t>Land rehabilitated in the reporting period (ha)</t>
  </si>
  <si>
    <t>Total land disturbed and not yet rehabilitated in the reporting period (ha)</t>
  </si>
  <si>
    <t>Table 4: Current disturbance footprint within total exploration tenement package (%)</t>
  </si>
  <si>
    <t>0.12%</t>
  </si>
  <si>
    <t>0.08%</t>
  </si>
  <si>
    <t>GRI 307-1 | Fines and Prosecutions</t>
  </si>
  <si>
    <t>1</t>
  </si>
  <si>
    <t>Our energy performance metrics are detailed below.</t>
  </si>
  <si>
    <t xml:space="preserve">GRI 302-1 | Energy consumption within the organisation </t>
  </si>
  <si>
    <t xml:space="preserve">SASB | EM-MM-130a.1. Energy management
</t>
  </si>
  <si>
    <t>Table 1: Total energy consumption</t>
  </si>
  <si>
    <t>GJ</t>
  </si>
  <si>
    <t>MWh</t>
  </si>
  <si>
    <t xml:space="preserve">Non-renewable fuel consumption </t>
  </si>
  <si>
    <t xml:space="preserve">Diesel </t>
  </si>
  <si>
    <t>Gas (LPG)</t>
  </si>
  <si>
    <t>Gas (Pipeline Natural Gas)</t>
  </si>
  <si>
    <t xml:space="preserve">Other </t>
  </si>
  <si>
    <t>Total non-renewable fuel consumption</t>
  </si>
  <si>
    <t xml:space="preserve">Electricity consumption </t>
  </si>
  <si>
    <t>Purchased electricity consumption</t>
  </si>
  <si>
    <t>Self-generated solar PV electricity consumption</t>
  </si>
  <si>
    <t>Total electricity consumption</t>
  </si>
  <si>
    <t>Table 2: Total energy generation</t>
  </si>
  <si>
    <t>ENERGY INTENSITY</t>
  </si>
  <si>
    <t>GRI 302-3 | Energy intensity</t>
  </si>
  <si>
    <t>Gold Road 100%, Gruyere 50% attributable</t>
  </si>
  <si>
    <t>Ore Processed (tonne)</t>
  </si>
  <si>
    <t>Total Mined Material (tonne)</t>
  </si>
  <si>
    <t>Gold Produced (Troy oz)</t>
  </si>
  <si>
    <t>Gold Road 50% attributable</t>
  </si>
  <si>
    <t>Total Ore Mined (tonne)</t>
  </si>
  <si>
    <t>Total Ore Processed (tonne)</t>
  </si>
  <si>
    <t>Glossary of Energy definitions</t>
  </si>
  <si>
    <t>GREENHOUSE GAS EMISSIONS</t>
  </si>
  <si>
    <t>GRI 305-1 | Direct (Scope 1) GHG emissions</t>
  </si>
  <si>
    <t>GRI 305-2 | Energy indirect (Scope 2) GHG emissions</t>
  </si>
  <si>
    <t>GRI 305-3 | Other indirect (Scope 3) GHG emissions</t>
  </si>
  <si>
    <t>SASB | EM-MM-110a.1. Greenhouse Gas</t>
  </si>
  <si>
    <t>Table 1: Total Scope 1, 2 and 3 greenhouse gas emissions</t>
  </si>
  <si>
    <t>Table 2: Total greenhouse gas emissions by gas</t>
  </si>
  <si>
    <t xml:space="preserve"> (Gold Road 100% and Gruyere 50%)</t>
  </si>
  <si>
    <t>CO (kg)</t>
  </si>
  <si>
    <t>Data reported 100% basis unless otherwise stated</t>
  </si>
  <si>
    <t>People</t>
  </si>
  <si>
    <t xml:space="preserve">Employee </t>
  </si>
  <si>
    <t xml:space="preserve">Total Workforce </t>
  </si>
  <si>
    <t>Total Recordable Injuries - employees</t>
  </si>
  <si>
    <t>Total Recordable Injuries - contractors</t>
  </si>
  <si>
    <t>TRIFR - employees</t>
  </si>
  <si>
    <t>Total Lost Time Injuries - employees</t>
  </si>
  <si>
    <t>Total Lost Time Injuries - contractors</t>
  </si>
  <si>
    <t>Safety Fines and Penalties</t>
  </si>
  <si>
    <t>Water</t>
  </si>
  <si>
    <t>Ground Water</t>
  </si>
  <si>
    <t>Total Water Withdrawal</t>
  </si>
  <si>
    <t xml:space="preserve">Total Water Consumption </t>
  </si>
  <si>
    <t>Total volume reused water</t>
  </si>
  <si>
    <t>Total operational water (withdrawn + reused)</t>
  </si>
  <si>
    <t>Percentage total reused operational water use</t>
  </si>
  <si>
    <t>Discharge to environment</t>
  </si>
  <si>
    <t>Nil</t>
  </si>
  <si>
    <t>Discharge to Waste Water Treatment Plant</t>
  </si>
  <si>
    <t>Waste</t>
  </si>
  <si>
    <t>Tailings (Solids) to dam - calculated</t>
  </si>
  <si>
    <t>Tailings to dam - calculated</t>
  </si>
  <si>
    <t>Waste rock to dump - weighed</t>
  </si>
  <si>
    <t>Cyanide</t>
  </si>
  <si>
    <t>Blasting agents</t>
  </si>
  <si>
    <t>HCI</t>
  </si>
  <si>
    <t>Lime</t>
  </si>
  <si>
    <t>Cement</t>
  </si>
  <si>
    <t>Caustic soda</t>
  </si>
  <si>
    <t>Scope 1 emissions</t>
  </si>
  <si>
    <t>Scope 2 emissions</t>
  </si>
  <si>
    <t>Scope 3 emissions</t>
  </si>
  <si>
    <t>NOx</t>
  </si>
  <si>
    <t>SOx</t>
  </si>
  <si>
    <t>CO</t>
  </si>
  <si>
    <t>Granularity of reporting on greenhouse gas emissions by gas has increased since 2020 reflecting the evolution and increased quality of our sustainability data capture and reporting processes.</t>
  </si>
  <si>
    <t>Gruyere (100%)</t>
  </si>
  <si>
    <t>Gruyere (50% attributable)</t>
  </si>
  <si>
    <t>Diesel</t>
  </si>
  <si>
    <t>Petrol</t>
  </si>
  <si>
    <t>Liquid petroleum gas</t>
  </si>
  <si>
    <t>Acetylene</t>
  </si>
  <si>
    <t>Gas for Power LNG</t>
  </si>
  <si>
    <t>Blasting Agents</t>
  </si>
  <si>
    <t>Total Scope 1 Emission (Excl Fugitive Mine Methane)</t>
  </si>
  <si>
    <t>Emissions Electricity - Grid</t>
  </si>
  <si>
    <t>Total Scope 2 Emissions</t>
  </si>
  <si>
    <t>Road Travel</t>
  </si>
  <si>
    <t>Air Travel - Short Haul Flights (FIFO)</t>
  </si>
  <si>
    <t>Total Scope 3 Emissions</t>
  </si>
  <si>
    <t>Total Scope 1, 2 &amp; 3 Emissions</t>
  </si>
  <si>
    <t>Scope 3 GHG emissions refer to the indirect GHG emissions not included in energy indirect (Scope 2) GHG emissions that occur outside of the organization, including both upstream and downstream emissions</t>
  </si>
  <si>
    <t>GRI 305-4 Greenhouse gas emissions intensity</t>
  </si>
  <si>
    <t>Total net energy</t>
  </si>
  <si>
    <t>Solar</t>
  </si>
  <si>
    <t>GRI 302-3 Energy Intensity</t>
  </si>
  <si>
    <t xml:space="preserve">Energy conversion factors are standard factors consistent with the Australian National Greenhouse and Energy Reporting Measurement Determination 2008, the Intergovernmental Panel on Climate Change (IPCC), the International Energy Agency and the National Greenhouse Gas Inventory to the United Nations Framework Convention on Climate Change (UNFCCC), using calculation approaches aligned to guidance from the World Resources Institute/World Business Council for Sustainable Development. </t>
  </si>
  <si>
    <t>Table 8: Employee turnover</t>
  </si>
  <si>
    <t>Gold Road 100%</t>
  </si>
  <si>
    <t>Total Scope 1 Emissions</t>
  </si>
  <si>
    <t>0</t>
  </si>
  <si>
    <t>Total Scope 1 &amp; 2 Emissions</t>
  </si>
  <si>
    <t xml:space="preserve">GRI 305-4 | Greenhouse gas emissions intensity </t>
  </si>
  <si>
    <t>Glossary of Greenhouse Gas Emissions definitions</t>
  </si>
  <si>
    <t>Glossary of Water definitions</t>
  </si>
  <si>
    <t>Freshwater is defined as water containing less than 1,000 mg/L Total Dissolved Solids, in accordance with GRI 303.</t>
  </si>
  <si>
    <t>We do not operate in areas of baseline water stress. Our mines and exploration areas are located in areas of medium to low baseline water stress, as defined by the World Resources Institute's Aqueduct Water Risk Atlas tool.</t>
  </si>
  <si>
    <t>Table 3: Total contractor workforce</t>
  </si>
  <si>
    <t>To estimate the direct and indirect cost savings, we calculated the quantity of diesel, diesel cost and maintenance of the generators in the reporting period prior to the solar installation and used this as the baseline. Baseline data was then compared to the post commissioning data to determine the quantum benefits from switching to solar power.</t>
  </si>
  <si>
    <t>Name</t>
  </si>
  <si>
    <t xml:space="preserve">Position </t>
  </si>
  <si>
    <t>Brian Levet</t>
  </si>
  <si>
    <t>Maree Arnason</t>
  </si>
  <si>
    <t>Denise McComish</t>
  </si>
  <si>
    <t>Chief Executive Officer &amp; Managing Director</t>
  </si>
  <si>
    <t>Survey Participation</t>
  </si>
  <si>
    <t xml:space="preserve">Engagement </t>
  </si>
  <si>
    <t>&gt;90%</t>
  </si>
  <si>
    <t>&gt;80%</t>
  </si>
  <si>
    <t>Gold Road 100% owned and operated (Yamarna)</t>
  </si>
  <si>
    <t>Pipeline Natural Gas</t>
  </si>
  <si>
    <t>Number of project operations with formal agreements</t>
  </si>
  <si>
    <t>Percentage of project operations with formal agreements</t>
  </si>
  <si>
    <t>Project operations with implemented local community engagement and/or development programs</t>
  </si>
  <si>
    <t xml:space="preserve">Methodology </t>
  </si>
  <si>
    <t>Table 1: Employee Cultural Awareness Training</t>
  </si>
  <si>
    <t>Table 6: Percentage of project operations with implemented local community engagement and/or development programs</t>
  </si>
  <si>
    <t>Professionals, Operations, Support and Service</t>
  </si>
  <si>
    <t>Table 7: New hires by gender profile</t>
  </si>
  <si>
    <t xml:space="preserve">GRI 404-1 | Average hours and costs of training </t>
  </si>
  <si>
    <t xml:space="preserve">Table 5: Employee Performance Review </t>
  </si>
  <si>
    <t xml:space="preserve">Table 6: Employee Engagement </t>
  </si>
  <si>
    <t>Table 9: Terminations</t>
  </si>
  <si>
    <t>Table 10: Parental Leave by gender profile</t>
  </si>
  <si>
    <t xml:space="preserve">Project Operation </t>
  </si>
  <si>
    <r>
      <t>2</t>
    </r>
    <r>
      <rPr>
        <sz val="9"/>
        <rFont val="Roboto"/>
      </rPr>
      <t xml:space="preserve"> Costs associated with Gruyere MRF is Gold Road's 50% attribution contribution</t>
    </r>
  </si>
  <si>
    <t>Total Water consumption</t>
  </si>
  <si>
    <t xml:space="preserve">Gold Produced (Troy oz) </t>
  </si>
  <si>
    <t>Water Intensity (ML/Troy oz)</t>
  </si>
  <si>
    <t>Gold Road 100% (Gruyere 50%)</t>
  </si>
  <si>
    <t>SUSTAINABILITY ACCOUNTING STANDARDS (SAASB) INDEX</t>
  </si>
  <si>
    <t>GLOBAL REPORTING INITIATIVE (GRI) INDEX</t>
  </si>
  <si>
    <t>Total gross generation</t>
  </si>
  <si>
    <t>Table 4: Number of employees and other stakeholders who have utilised the Gold Road Anti-bribery and Corruption service, Safe2Say</t>
  </si>
  <si>
    <t>Table 3: Number of employees and other stakeholders who have utilised the Gold Road Whistleblower service, Safe2Say</t>
  </si>
  <si>
    <t>Overall Aboriginal and Torres Strait Islander representation</t>
  </si>
  <si>
    <t xml:space="preserve">Total Scope 1 Emissions Avoided / Abated </t>
  </si>
  <si>
    <t>Table 4: Production Metrics</t>
  </si>
  <si>
    <t>Air Travel - Long Haul Flights (FIFO)</t>
  </si>
  <si>
    <t>Gruyere 100%</t>
  </si>
  <si>
    <t>GRI 204-1 Proportion of spending on local suppliers</t>
  </si>
  <si>
    <t>Host Community</t>
  </si>
  <si>
    <t>Region</t>
  </si>
  <si>
    <t>In-Country</t>
  </si>
  <si>
    <t>International</t>
  </si>
  <si>
    <t xml:space="preserve">Spend by Location </t>
  </si>
  <si>
    <t>Total spend</t>
  </si>
  <si>
    <t>Aboriginal Businesses</t>
  </si>
  <si>
    <t xml:space="preserve">International </t>
  </si>
  <si>
    <t>All leaders</t>
  </si>
  <si>
    <t>Titles &amp; Description</t>
  </si>
  <si>
    <t>These Leaders are responsible for one or more of the following attributes:
* Responsibility for the development and performance management of a team.
* Day to day management of directing, planning, organising and scheduling work for their respective team.
* Significantly contributing to the achievement of business and /or functional strategy development and execution.
*Responsible for influencing and guiding others across various Divisions and Functions to achieve objectives.</t>
  </si>
  <si>
    <t>All other employees who are not classified as All Leaders</t>
  </si>
  <si>
    <t>Senior Leaders and Other Leaders</t>
  </si>
  <si>
    <t xml:space="preserve">GRI 414-1 | New suppliers that were screened using social criteria </t>
  </si>
  <si>
    <t>GRI 414-2 | Negative social impacts in the supply chain and actions taken</t>
  </si>
  <si>
    <t>(0.53)</t>
  </si>
  <si>
    <t xml:space="preserve">WASTE </t>
  </si>
  <si>
    <t>Gold Road Category</t>
  </si>
  <si>
    <t>Disclose the organisation’s governance of nature-related dependencies, impacts, risks and opportunities.</t>
  </si>
  <si>
    <t xml:space="preserve">Describe the board’s oversight of nature-related dependencies, impacts, risks and opportunities. </t>
  </si>
  <si>
    <t xml:space="preserve">Describe management’s role in assessing and managing nature-related dependencies, impacts, risks and opportunities </t>
  </si>
  <si>
    <t>Describe the organisation’s human rights policies and engagement activities, and oversight by the board and management, with respect to Indigenous Peoples, Local Communities, affected and other stakeholders, in the organisation’s assessment of, and response to, nature-related dependencies, impacts, risks and opportunities.</t>
  </si>
  <si>
    <t xml:space="preserve">STRATEGY </t>
  </si>
  <si>
    <t>Disclose the effects of nature-related dependencies, impacts, risks and opportunities on the organisation’s business model, strategy and financial planning where such information is material.</t>
  </si>
  <si>
    <t xml:space="preserve">Describe the nature-related dependencies, impacts, risks and opportunities the organisation has identified over the short, medium and long term </t>
  </si>
  <si>
    <t>Describe the resilience of the organisation’s strategy to nature-related risks and opportunities, taking into consideration different scenarios</t>
  </si>
  <si>
    <t>Disclose the locations of assets and/or activities in the organisation’s direct operations and, where possible, upstream and downstream value chain(s) that meet the criteria for priority locations</t>
  </si>
  <si>
    <t>RISK &amp; IMPACT MANAGEMENT</t>
  </si>
  <si>
    <t>Describe the processes used by the organisation to identify, assess, prioritise and monitor nature-related dependencies, impacts, risks and opportunities</t>
  </si>
  <si>
    <t>Describe the organisation’s processes for identifying, assessing and prioritising nature-related dependencies, impacts, risks and opportunities in its direct operations</t>
  </si>
  <si>
    <t>Describe the organisation’s processes for identifying, assessing and prioritising nature-related dependencies, impacts, risks and opportunities in its upstream and downstream value chain(s)</t>
  </si>
  <si>
    <t>Describe the organisation’s processes for managing nature-related dependencies, impacts, risks and opportunities</t>
  </si>
  <si>
    <t>Describe how processes for identifying, assessing, prioritising and monitoring nature-related risks are integrated into and inform the organisation’s overall risk management processes</t>
  </si>
  <si>
    <t xml:space="preserve">METRICS &amp; TARGETS </t>
  </si>
  <si>
    <t>Disclose the metrics and targets used to assess and manage material nature-related dependencies, impacts, risks and opportunities</t>
  </si>
  <si>
    <t>Disclose the metrics used by the organisation to assess and manage material nature-related risks and opportunities in line with its strategy and risk management process</t>
  </si>
  <si>
    <t>Disclose the metrics used by the organisation to assess and manage dependencies and impacts on nature</t>
  </si>
  <si>
    <t>Describe the targets and goals used by the organisation to manage nature-related dependencies, impacts, risks and opportunities and its performance against these</t>
  </si>
  <si>
    <t>6:1</t>
  </si>
  <si>
    <t>Table 3: Direct greenhouse gas emissions by type (tCO2-e)</t>
  </si>
  <si>
    <t>Table 4: Indirect greenhouse gas emissions by type (tCO2-e)</t>
  </si>
  <si>
    <t>Table 5: Scope 3 Greenhouse gas emissions (tCO2-e)</t>
  </si>
  <si>
    <t>Table 2: Value generated and distributed</t>
  </si>
  <si>
    <t>Table 3: Total social investment contributions</t>
  </si>
  <si>
    <t xml:space="preserve">TRAINING </t>
  </si>
  <si>
    <t>Table 4: Compensation of highest paid individual to median salary</t>
  </si>
  <si>
    <t xml:space="preserve">Table 5: Employees covered by collective bargaining agreements </t>
  </si>
  <si>
    <t>Table 6: Work stoppages due to employee-related disputes</t>
  </si>
  <si>
    <t xml:space="preserve">Table 1: Employee Cultural Awareness Training </t>
  </si>
  <si>
    <t>Table 2: Water withdrawn by source and water quality</t>
  </si>
  <si>
    <t>Table 5: Water Intensity</t>
  </si>
  <si>
    <t>WASTE</t>
  </si>
  <si>
    <t>Table 3: Cumulative land disturbance and rehabilitation information</t>
  </si>
  <si>
    <t>GRUYERE</t>
  </si>
  <si>
    <t>Legal actions for anti-competitive behaviour, anti-trust, and monopoly practices</t>
  </si>
  <si>
    <t>Describe the effect nature-related dependencies, impacts, risks and opportunities have had on the organisation’s business model, value chain, strategy and financial planning, as well as any transition plans or analysis in place.</t>
  </si>
  <si>
    <t xml:space="preserve">Number returned after Parental Leave </t>
  </si>
  <si>
    <t>Total Rehabilitation Fund Contributions (MRF)</t>
  </si>
  <si>
    <t xml:space="preserve">Total number of fines and prosecutions </t>
  </si>
  <si>
    <t xml:space="preserve">Total cost of fines and prosecutions </t>
  </si>
  <si>
    <r>
      <t>1</t>
    </r>
    <r>
      <rPr>
        <sz val="9"/>
        <rFont val="Roboto"/>
      </rPr>
      <t xml:space="preserve"> MRF - Mine Rehabilitation Fund Levy based on financial year </t>
    </r>
  </si>
  <si>
    <t>NOX (kg)</t>
  </si>
  <si>
    <t>SOX (kg)</t>
  </si>
  <si>
    <t xml:space="preserve">ECONOMIC PERFORMANCE </t>
  </si>
  <si>
    <t>Corporate Code of Conduct Policy</t>
  </si>
  <si>
    <t>Director-Related Entities Transactions Policy</t>
  </si>
  <si>
    <t>Environmental Policy</t>
  </si>
  <si>
    <t>Health, Safety &amp; Wellbeing Policy</t>
  </si>
  <si>
    <t>People Policy</t>
  </si>
  <si>
    <t>Privacy Statement Policy</t>
  </si>
  <si>
    <t>Securities Trading Policy</t>
  </si>
  <si>
    <t>Shareholder Communication Policy</t>
  </si>
  <si>
    <t>Risk Management Policy</t>
  </si>
  <si>
    <t>Selection of External Auditor and Rotation of Audit Partners</t>
  </si>
  <si>
    <t>Workplace Behaviour Policy</t>
  </si>
  <si>
    <t>Remuneration Committee Charter</t>
  </si>
  <si>
    <t xml:space="preserve">Nomination Committee Charter </t>
  </si>
  <si>
    <t xml:space="preserve">Growth and Development Committee Charter </t>
  </si>
  <si>
    <t xml:space="preserve">Risk and ESG Committee Charger </t>
  </si>
  <si>
    <t xml:space="preserve">Modern Slavery Statement </t>
  </si>
  <si>
    <t xml:space="preserve">Tax Contribution and Governance Report </t>
  </si>
  <si>
    <t xml:space="preserve">Privacy Statement </t>
  </si>
  <si>
    <t>Standard Terms and Conditions</t>
  </si>
  <si>
    <t>Board Committees</t>
  </si>
  <si>
    <t>This information applies to Gold Road's 100% owned operations.</t>
  </si>
  <si>
    <t>We have taken small steps towards applying the TNFD framework in this report and plan to strengthen nature reporting in future years.</t>
  </si>
  <si>
    <t xml:space="preserve">          Updated in CY23</t>
  </si>
  <si>
    <t>Corporate Code of Conduct</t>
  </si>
  <si>
    <t xml:space="preserve">Gold Road is committed to creating a diverse and inclusive culture and understands the positive impact this can have on the business, our people, individuals, communities, and on our industry. 
Our People Policy, Diversity and Inclusion Standard, Core Competencies and Values support our commitment by acknowledging that a diverse and inclusive culture helps us embrace the individual skills, perspectives, and experiences of all our people. At Gold Road, diversity and inclusion mean that we embrace and celebrate differences, increase workplace respect, and promote inclusivity
</t>
  </si>
  <si>
    <t>Gold Road is committed to creating an environment that respects diversity and inclusion and attracts and retains high performing people.  We  acknowledge that sustained and inclusive economic growth can drive progress, create decent jobs for all and improve living standards. Decent work for us means providing safe, engaging, and enjoyable work, opportunities to develop, ensuring work-life balance, and being appropriately recognised and rewarded.</t>
  </si>
  <si>
    <t xml:space="preserve">Total active suppliers </t>
  </si>
  <si>
    <t>Active Tier 1 Suppliers</t>
  </si>
  <si>
    <t>Aboriginal Procurement</t>
  </si>
  <si>
    <t xml:space="preserve">Aboriginal supplier spend </t>
  </si>
  <si>
    <t xml:space="preserve">Active Tier 1 Supplier Spend </t>
  </si>
  <si>
    <t>Aboriginal supplier spend</t>
  </si>
  <si>
    <t>Active Critical Tier 1 Supplier Spend</t>
  </si>
  <si>
    <t>Goldfields Region</t>
  </si>
  <si>
    <t>Pilbara Region</t>
  </si>
  <si>
    <t>North-East Queensland Region</t>
  </si>
  <si>
    <t>North East Queensland</t>
  </si>
  <si>
    <t>Zoned embankment raised in a downstream manner (Integrated Waste Landform)</t>
  </si>
  <si>
    <t xml:space="preserve">28.5 metres </t>
  </si>
  <si>
    <t xml:space="preserve">38 Mt </t>
  </si>
  <si>
    <t xml:space="preserve">61.7 M m3 </t>
  </si>
  <si>
    <t xml:space="preserve">October 2023 </t>
  </si>
  <si>
    <t>Category 1 in accordance with DMIRS. High B consequence classification in accordance with ANCOLD </t>
  </si>
  <si>
    <t>Current maximum height (at 31 December 2023)</t>
  </si>
  <si>
    <t>Current tailings storage impoundment volume (at 31 December 2023)</t>
  </si>
  <si>
    <t xml:space="preserve">Department of Mines, Industry Regulation and Safety (2013) Code of Practice - Tailings Storage Facilities in Western Australia
Department of Mines, Industry Regulation and Safety (2017) – Tailings storage facility audit – guide
Australian National Committee On Large Dams (ANCOLD) (2012) – Guidelines on Tailings Dam design, Construction and Operation
Australian National Committee On Large Dams ANCOLD (2019) – Addendum to ANCOLD (2012) – Guidelines on Tailings Dam design, Construction and Operation </t>
  </si>
  <si>
    <t>Yes. A dam breach analysis up to Stage 6 was completed in October 2021</t>
  </si>
  <si>
    <t>(a) Yes It is site wide which includes the TSF (but not TSF specific)
(b) Yes</t>
  </si>
  <si>
    <t>Yes , but not TSF specific</t>
  </si>
  <si>
    <t>Internally risk assessed in 2022 – Risk does not materially change due to Climate Change.
Baseline Meteorology Report and Climate Change report issued in December 2023 – findings will be incorporated into future TSF raise designs to assess resilience against climate change.</t>
  </si>
  <si>
    <t xml:space="preserve">Table 1: Groundwater Licences </t>
  </si>
  <si>
    <t xml:space="preserve">Table 3: Water discharge to environment </t>
  </si>
  <si>
    <t>Table 4: Total Recordable Injuries (TRI)</t>
  </si>
  <si>
    <t xml:space="preserve">Table 6: Total employees by Indigenous Australian profile / role </t>
  </si>
  <si>
    <t xml:space="preserve">Table 4: Cost of training </t>
  </si>
  <si>
    <t xml:space="preserve">GRUYERE GOLD MINE </t>
  </si>
  <si>
    <t>($,000)</t>
  </si>
  <si>
    <t>Migratory</t>
  </si>
  <si>
    <r>
      <t>GRI 304-4 | IUCN Red List species and national conservation list species with habitats in areas affected by operations</t>
    </r>
    <r>
      <rPr>
        <b/>
        <vertAlign val="superscript"/>
        <sz val="11"/>
        <color rgb="FF51883E"/>
        <rFont val="Roboto"/>
      </rPr>
      <t>1</t>
    </r>
  </si>
  <si>
    <t xml:space="preserve">Table 6: Total employees by Aboriginal Australian profile and role category </t>
  </si>
  <si>
    <t>Waste Intensity (Tonnes/Troy oz)</t>
  </si>
  <si>
    <t>Semi-Arid</t>
  </si>
  <si>
    <t>Senior Management</t>
  </si>
  <si>
    <t>Female percentage of workforce</t>
  </si>
  <si>
    <t>$'000</t>
  </si>
  <si>
    <t xml:space="preserve">Hazardous </t>
  </si>
  <si>
    <t>Waste Generated</t>
  </si>
  <si>
    <t xml:space="preserve">Non-Hazardous </t>
  </si>
  <si>
    <t>Total Waste</t>
  </si>
  <si>
    <t>Onsite</t>
  </si>
  <si>
    <t xml:space="preserve">GRI 306-4 | Waste diverted from disposal </t>
  </si>
  <si>
    <t xml:space="preserve">GRI 306-5 | Waste directed to disposal </t>
  </si>
  <si>
    <r>
      <t>GRI 306-3 | Waste Generated</t>
    </r>
    <r>
      <rPr>
        <b/>
        <vertAlign val="superscript"/>
        <sz val="11"/>
        <color rgb="FF51883E"/>
        <rFont val="Roboto"/>
      </rPr>
      <t>1</t>
    </r>
  </si>
  <si>
    <t xml:space="preserve">Waste diverted from disposal </t>
  </si>
  <si>
    <t xml:space="preserve">Waste directed to disposal </t>
  </si>
  <si>
    <t>Offsite</t>
  </si>
  <si>
    <r>
      <t>GRI 306 | Waste</t>
    </r>
    <r>
      <rPr>
        <b/>
        <vertAlign val="superscript"/>
        <sz val="11"/>
        <color rgb="FF51883E"/>
        <rFont val="Roboto"/>
      </rPr>
      <t>1</t>
    </r>
    <r>
      <rPr>
        <b/>
        <sz val="11"/>
        <color rgb="FF51883E"/>
        <rFont val="Roboto"/>
      </rPr>
      <t xml:space="preserve"> </t>
    </r>
  </si>
  <si>
    <t>The Mallina project is located in the Pilbara region of Western Australia approximately 150 kilometres southeast of Karratha, 115 kilometres from Roebourne and 30 kilometres from Whim Creek</t>
  </si>
  <si>
    <t>Diversity and Inclusion Standard</t>
  </si>
  <si>
    <t>Labour Relations Standard</t>
  </si>
  <si>
    <t>Total Material Mined (tonne)</t>
  </si>
  <si>
    <t>Total net energy consumption</t>
  </si>
  <si>
    <t>Gruyere 50% attributable</t>
  </si>
  <si>
    <t>Total Ore Mined (GJ per tonne)</t>
  </si>
  <si>
    <t>Gold Produced (GJ per Troy oz)</t>
  </si>
  <si>
    <t>Ore Processed (GJ per tonne)</t>
  </si>
  <si>
    <t>Total Material Mined (GJ per tonne)</t>
  </si>
  <si>
    <t>Ore Mined (GJ per tonne)</t>
  </si>
  <si>
    <t>Total Mined Material (GJ per tonne)</t>
  </si>
  <si>
    <t>Total net energy (GJ)</t>
  </si>
  <si>
    <t>Renewables (GJ)</t>
  </si>
  <si>
    <t>Non-renewables (GJ)</t>
  </si>
  <si>
    <t>Scope 1 - Yamarna renewable energy (Avoided)</t>
  </si>
  <si>
    <t xml:space="preserve">Scope 1 - Gruyere renewable energy (Abated) </t>
  </si>
  <si>
    <t xml:space="preserve">Scope 1 </t>
  </si>
  <si>
    <t xml:space="preserve">Scope 2 </t>
  </si>
  <si>
    <t xml:space="preserve">Scope 3 </t>
  </si>
  <si>
    <t xml:space="preserve">Gruyere Emissions (50% Attributable) </t>
  </si>
  <si>
    <t xml:space="preserve">Gold Road 100% and Gruyere 50% Attributable Emissions </t>
  </si>
  <si>
    <t>Gold Road Emissions (100%)</t>
  </si>
  <si>
    <t>Table 1: Total Scope 1, 2 and 3 greenhouse gas emissions (tCO2-e)</t>
  </si>
  <si>
    <t>Cat 6: Business travel (Corporate flights and accommodation)</t>
  </si>
  <si>
    <t xml:space="preserve">Cat 4: Upstream transportation and distribution </t>
  </si>
  <si>
    <t>Cat 7: Employee Commute</t>
  </si>
  <si>
    <t>Cat 3: Fuel and Energy Related Activities (Diesel and Jet A1)</t>
  </si>
  <si>
    <t>Gold Road 100%, 
Gruyere 50% attributable</t>
  </si>
  <si>
    <t xml:space="preserve">Category </t>
  </si>
  <si>
    <t>In the 2022 Report, Scope 3 emissions disclosed for gold refinement was under reported, which was only discovered after the report was published.  This figure has been restated in the 2023 Report.</t>
  </si>
  <si>
    <t>Total Scope 1, 2 and 3 greenhouse gas emissions (tCO2-e)</t>
  </si>
  <si>
    <t>Other (oil, greases, acetylene)</t>
  </si>
  <si>
    <t>Table 6: Greenhouse gas emissions avoided or abated (tCO2-e)</t>
  </si>
  <si>
    <t xml:space="preserve">Table 7: Carbon intensity of our operations </t>
  </si>
  <si>
    <t xml:space="preserve">Table 2: IUCN Red List species </t>
  </si>
  <si>
    <t xml:space="preserve">Table 2: Political contributions </t>
  </si>
  <si>
    <t>Table 6: Project operations with implemented local community engagement and/or development programs</t>
  </si>
  <si>
    <t>Internal workshops</t>
  </si>
  <si>
    <t>Internal workshops
Third-party facilitated training</t>
  </si>
  <si>
    <t xml:space="preserve">Superintendents and above, who do not fall into any other management category
</t>
  </si>
  <si>
    <t>Ground Water - Brackish 
(5,000 - 10,000) low quality</t>
  </si>
  <si>
    <t>Ground Water - Freshwater - Brackish 
(1,000 - 5,000) medium quality</t>
  </si>
  <si>
    <t>Local Region – northeast Queensland</t>
  </si>
  <si>
    <t>National – (other than Western Australia and Queensland)</t>
  </si>
  <si>
    <t>Modern Slavery Self-Assessment Questionnaires issued in 2023</t>
  </si>
  <si>
    <t>Modern Slavery Self-Assessment Questionnaires received in 2023</t>
  </si>
  <si>
    <t>New Suppliers in 2023</t>
  </si>
  <si>
    <t xml:space="preserve"> (139)</t>
  </si>
  <si>
    <t>New suppliers assessed for modern slavery risks in 2023</t>
  </si>
  <si>
    <r>
      <t>GRI 401-1 | New employee hires and employee turnover</t>
    </r>
    <r>
      <rPr>
        <b/>
        <vertAlign val="superscript"/>
        <sz val="11"/>
        <color rgb="FFAA2B77"/>
        <rFont val="Roboto"/>
      </rPr>
      <t>1</t>
    </r>
  </si>
  <si>
    <t>Table 2: Waste by Composition</t>
  </si>
  <si>
    <t>Table 3: Waste Diverted from Disposal</t>
  </si>
  <si>
    <t xml:space="preserve">Table 4: Waste Directed to Disposal </t>
  </si>
  <si>
    <t>Table 5: Waste Intensity</t>
  </si>
  <si>
    <t>Table 3: Energy Intensity</t>
  </si>
  <si>
    <t>Table 4: Total Water Consumption (ML)</t>
  </si>
  <si>
    <t xml:space="preserve">Table 3: Water discharge to environment (ML) </t>
  </si>
  <si>
    <t>GRI 303-3 | Water Withdrawal</t>
  </si>
  <si>
    <t>Total water consumption</t>
  </si>
  <si>
    <t>Statement of use</t>
  </si>
  <si>
    <t xml:space="preserve">Gold Road Resources has reported in accordance with the GRI Standards for the period 1 January 2023 to 31 December 2023 </t>
  </si>
  <si>
    <t>GRI 1 Used</t>
  </si>
  <si>
    <t>GRI 1: Foundation 2021</t>
  </si>
  <si>
    <t>Notes/Reason for Omission</t>
  </si>
  <si>
    <t>Granularity of reporting on water discharged has increased since 2020 reflecting the evolution and increased quality of Gruyere's sustainability data capture and reporting processes.</t>
  </si>
  <si>
    <t>Scope 3 emissions presented for Gold Road 100%, account for Corporate Travel and Accommodation, Upstream Transport (freight and consumable), Employee Commute, Short Haul Flights (FIFO), Fuel and Energy for geophysical surveys and gold refinement.</t>
  </si>
  <si>
    <t xml:space="preserve">Gold Road website - www.goldroad.com.au (Corporate Governance section) </t>
  </si>
  <si>
    <t>2023 Sustainability Report - 'Climate Action' (page 18)</t>
  </si>
  <si>
    <t>SASB | EM-MM-140a.1 Water Management</t>
  </si>
  <si>
    <t>We do not operate in areas of conflict</t>
  </si>
  <si>
    <t xml:space="preserve">We do not report NMFR </t>
  </si>
  <si>
    <t>SASB | EM-MM-540a. Tailings Storage Facilities Management</t>
  </si>
  <si>
    <t>Applicable Standard(s)</t>
  </si>
  <si>
    <r>
      <t>Air emissions of the following pollutants: (1) CO, (2) NO</t>
    </r>
    <r>
      <rPr>
        <vertAlign val="subscript"/>
        <sz val="10"/>
        <color theme="1"/>
        <rFont val="Roboto Light"/>
      </rPr>
      <t>x</t>
    </r>
    <r>
      <rPr>
        <sz val="10"/>
        <color theme="1"/>
        <rFont val="Roboto Light"/>
      </rPr>
      <t xml:space="preserve"> (excluding N</t>
    </r>
    <r>
      <rPr>
        <vertAlign val="subscript"/>
        <sz val="10"/>
        <color theme="1"/>
        <rFont val="Roboto Light"/>
      </rPr>
      <t>2</t>
    </r>
    <r>
      <rPr>
        <sz val="10"/>
        <color theme="1"/>
        <rFont val="Roboto Light"/>
      </rPr>
      <t>O), (3) SO</t>
    </r>
    <r>
      <rPr>
        <vertAlign val="subscript"/>
        <sz val="10"/>
        <color theme="1"/>
        <rFont val="Roboto Light"/>
      </rPr>
      <t>x</t>
    </r>
    <r>
      <rPr>
        <sz val="10"/>
        <color theme="1"/>
        <rFont val="Roboto Light"/>
      </rPr>
      <t>, (4) particulate matter (PM</t>
    </r>
    <r>
      <rPr>
        <vertAlign val="subscript"/>
        <sz val="10"/>
        <color theme="1"/>
        <rFont val="Roboto Light"/>
      </rPr>
      <t>10</t>
    </r>
    <r>
      <rPr>
        <sz val="10"/>
        <color theme="1"/>
        <rFont val="Roboto Light"/>
      </rPr>
      <t xml:space="preserve">), (5) mercury (Hg), (6) lead (Pb), and (7) volatile organic compounds (VOCs) </t>
    </r>
  </si>
  <si>
    <t>2-4 years</t>
  </si>
  <si>
    <t>&gt;4 years</t>
  </si>
  <si>
    <t>Independent</t>
  </si>
  <si>
    <t>Diversity</t>
  </si>
  <si>
    <t>Applicable Federal and State legislation and regulations</t>
  </si>
  <si>
    <r>
      <t xml:space="preserve">Our annual responsible business reporting suite is </t>
    </r>
    <r>
      <rPr>
        <sz val="11"/>
        <rFont val="Roboto Light"/>
      </rPr>
      <t>developed</t>
    </r>
    <r>
      <rPr>
        <sz val="11"/>
        <color theme="1"/>
        <rFont val="Roboto Light"/>
      </rPr>
      <t xml:space="preserve"> in accordance with the following frameworks:</t>
    </r>
  </si>
  <si>
    <t>* Global Reporting Initiative (GRI) Sustainability Reporting Standards and the GRI Mining and Metals Sector Disclosures</t>
  </si>
  <si>
    <r>
      <rPr>
        <vertAlign val="superscript"/>
        <sz val="9"/>
        <color theme="1"/>
        <rFont val="Roboto Light"/>
      </rPr>
      <t>2</t>
    </r>
    <r>
      <rPr>
        <sz val="9"/>
        <color theme="1"/>
        <rFont val="Roboto Light"/>
      </rPr>
      <t xml:space="preserve"> Chamber of Minerals and Energy (CME), Association of Mining and Exploration Companies (AMEC), Gold Industry Group (GIG)</t>
    </r>
  </si>
  <si>
    <r>
      <t>Political donations</t>
    </r>
    <r>
      <rPr>
        <vertAlign val="superscript"/>
        <sz val="11"/>
        <color theme="1"/>
        <rFont val="Roboto Light"/>
      </rPr>
      <t>1</t>
    </r>
  </si>
  <si>
    <r>
      <t>Industry Associations</t>
    </r>
    <r>
      <rPr>
        <vertAlign val="superscript"/>
        <sz val="11"/>
        <color theme="1"/>
        <rFont val="Roboto Light"/>
      </rPr>
      <t>2</t>
    </r>
  </si>
  <si>
    <t>Gold Road understands that local communities highly value the presence of mining and exploration activity when it produces local economic benefits. We aim, through our procurement practices, to create business opportunities for our local communities. 
We seek and prioritise those suppliers who are local and/or those that use a locally sourced workforce, products, or services in their business. We also prioritise businesses that have Aboriginal ownership or who demonstrate affirmative action to increase Aboriginal employment in their business and respect the heritage, cultural values, traditions, and beliefs of Aboriginal people.</t>
  </si>
  <si>
    <r>
      <t>Active Critical Tier 1 Suppliers</t>
    </r>
    <r>
      <rPr>
        <vertAlign val="superscript"/>
        <sz val="11"/>
        <color theme="1"/>
        <rFont val="Roboto Light"/>
      </rPr>
      <t>1</t>
    </r>
  </si>
  <si>
    <r>
      <rPr>
        <vertAlign val="superscript"/>
        <sz val="9"/>
        <color theme="1"/>
        <rFont val="Roboto Light"/>
      </rPr>
      <t>1</t>
    </r>
    <r>
      <rPr>
        <sz val="9"/>
        <color theme="1"/>
        <rFont val="Roboto Light"/>
      </rPr>
      <t xml:space="preserve"> Critical Tier 1 Supplier criteria: Hard to replace suppliers including major contracts </t>
    </r>
  </si>
  <si>
    <r>
      <t>Local Region – Western Australia (Goldfields and Pilbara)</t>
    </r>
    <r>
      <rPr>
        <vertAlign val="superscript"/>
        <sz val="11"/>
        <color theme="1"/>
        <rFont val="Roboto Light"/>
      </rPr>
      <t>1</t>
    </r>
    <r>
      <rPr>
        <sz val="11"/>
        <color theme="1"/>
        <rFont val="Roboto Light"/>
      </rPr>
      <t xml:space="preserve"> </t>
    </r>
  </si>
  <si>
    <r>
      <rPr>
        <vertAlign val="superscript"/>
        <sz val="9"/>
        <color theme="1"/>
        <rFont val="Roboto Light"/>
      </rPr>
      <t xml:space="preserve">1 </t>
    </r>
    <r>
      <rPr>
        <sz val="9"/>
        <color theme="1"/>
        <rFont val="Roboto Light"/>
      </rPr>
      <t>Aboriginal suppliers are included in the total number of active suppliers</t>
    </r>
  </si>
  <si>
    <r>
      <t>Permanent Part-time</t>
    </r>
    <r>
      <rPr>
        <vertAlign val="superscript"/>
        <sz val="11"/>
        <color theme="1"/>
        <rFont val="Roboto Light"/>
      </rPr>
      <t>2</t>
    </r>
  </si>
  <si>
    <r>
      <t>Compensation of highest paid individual ($)</t>
    </r>
    <r>
      <rPr>
        <vertAlign val="superscript"/>
        <sz val="11"/>
        <rFont val="Roboto Light"/>
      </rPr>
      <t>1</t>
    </r>
  </si>
  <si>
    <r>
      <rPr>
        <vertAlign val="superscript"/>
        <sz val="9"/>
        <color theme="1"/>
        <rFont val="Roboto Light"/>
      </rPr>
      <t xml:space="preserve">1 </t>
    </r>
    <r>
      <rPr>
        <sz val="9"/>
        <color theme="1"/>
        <rFont val="Roboto Light"/>
      </rPr>
      <t>Ratio is a percentage of total headcount as at the end of the reporting period</t>
    </r>
  </si>
  <si>
    <r>
      <t>Timothy Netscher</t>
    </r>
    <r>
      <rPr>
        <vertAlign val="superscript"/>
        <sz val="11"/>
        <rFont val="Roboto Light"/>
      </rPr>
      <t>1</t>
    </r>
  </si>
  <si>
    <r>
      <t>Duncan Gibbs</t>
    </r>
    <r>
      <rPr>
        <vertAlign val="superscript"/>
        <sz val="11"/>
        <rFont val="Roboto Light"/>
      </rPr>
      <t>2</t>
    </r>
    <r>
      <rPr>
        <sz val="11"/>
        <rFont val="Roboto Light"/>
      </rPr>
      <t xml:space="preserve"> </t>
    </r>
  </si>
  <si>
    <r>
      <rPr>
        <vertAlign val="superscript"/>
        <sz val="9"/>
        <rFont val="Roboto Light"/>
      </rPr>
      <t xml:space="preserve">1 </t>
    </r>
    <r>
      <rPr>
        <sz val="9"/>
        <rFont val="Roboto Light"/>
      </rPr>
      <t>Mr Netscher was appointed as Non-executive Chairman on 1 July 2016</t>
    </r>
  </si>
  <si>
    <r>
      <rPr>
        <vertAlign val="superscript"/>
        <sz val="9"/>
        <rFont val="Roboto Light"/>
      </rPr>
      <t xml:space="preserve">2 </t>
    </r>
    <r>
      <rPr>
        <sz val="9"/>
        <rFont val="Roboto Light"/>
      </rPr>
      <t>Our CEO is both a member of the Board and an employee of the organisation. In the disclosures below, he has been counted in both categories.</t>
    </r>
  </si>
  <si>
    <r>
      <t>Gold Road Category</t>
    </r>
    <r>
      <rPr>
        <b/>
        <vertAlign val="superscript"/>
        <sz val="11"/>
        <color theme="0"/>
        <rFont val="Roboto Light"/>
      </rPr>
      <t>1</t>
    </r>
  </si>
  <si>
    <r>
      <t>CY23</t>
    </r>
    <r>
      <rPr>
        <b/>
        <vertAlign val="superscript"/>
        <sz val="11"/>
        <color theme="0"/>
        <rFont val="Roboto Light"/>
      </rPr>
      <t>1</t>
    </r>
  </si>
  <si>
    <r>
      <t>Employee</t>
    </r>
    <r>
      <rPr>
        <vertAlign val="superscript"/>
        <sz val="11"/>
        <color theme="1"/>
        <rFont val="Roboto Light"/>
      </rPr>
      <t>1</t>
    </r>
  </si>
  <si>
    <r>
      <t>Contractors</t>
    </r>
    <r>
      <rPr>
        <vertAlign val="superscript"/>
        <sz val="11"/>
        <color theme="1"/>
        <rFont val="Roboto Light"/>
      </rPr>
      <t>2</t>
    </r>
  </si>
  <si>
    <r>
      <t>Total number of sessions</t>
    </r>
    <r>
      <rPr>
        <vertAlign val="superscript"/>
        <sz val="11"/>
        <color theme="1"/>
        <rFont val="Roboto Light"/>
      </rPr>
      <t>1</t>
    </r>
  </si>
  <si>
    <r>
      <rPr>
        <vertAlign val="superscript"/>
        <sz val="9"/>
        <color theme="1"/>
        <rFont val="Roboto Light"/>
      </rPr>
      <t>1</t>
    </r>
    <r>
      <rPr>
        <sz val="9"/>
        <color theme="1"/>
        <rFont val="Roboto Light"/>
      </rPr>
      <t xml:space="preserve"> This includes sessions held at Gruyere attended by our workforce </t>
    </r>
  </si>
  <si>
    <r>
      <t>Table 2: Water withdrawn by source and water quality</t>
    </r>
    <r>
      <rPr>
        <vertAlign val="superscript"/>
        <sz val="11"/>
        <color rgb="FF51883E"/>
        <rFont val="Roboto Light"/>
      </rPr>
      <t>1</t>
    </r>
  </si>
  <si>
    <r>
      <t>Source</t>
    </r>
    <r>
      <rPr>
        <b/>
        <vertAlign val="superscript"/>
        <sz val="11"/>
        <color theme="0"/>
        <rFont val="Roboto Light"/>
      </rPr>
      <t>2</t>
    </r>
  </si>
  <si>
    <r>
      <t>Mallina</t>
    </r>
    <r>
      <rPr>
        <vertAlign val="superscript"/>
        <sz val="11"/>
        <color rgb="FF000000"/>
        <rFont val="Roboto Light"/>
      </rPr>
      <t>3</t>
    </r>
  </si>
  <si>
    <r>
      <t>Total water withdrawn - groundwater (total) + surface water (total) + third-party water (total)</t>
    </r>
    <r>
      <rPr>
        <b/>
        <vertAlign val="superscript"/>
        <sz val="11"/>
        <color rgb="FF000000"/>
        <rFont val="Roboto Light"/>
      </rPr>
      <t>4</t>
    </r>
  </si>
  <si>
    <r>
      <rPr>
        <vertAlign val="superscript"/>
        <sz val="9"/>
        <rFont val="Roboto Light"/>
      </rPr>
      <t>1</t>
    </r>
    <r>
      <rPr>
        <sz val="9"/>
        <rFont val="Roboto Light"/>
      </rPr>
      <t xml:space="preserve"> Water use pertains to exploration activities only</t>
    </r>
  </si>
  <si>
    <r>
      <rPr>
        <vertAlign val="superscript"/>
        <sz val="9"/>
        <rFont val="Roboto Light"/>
      </rPr>
      <t>3</t>
    </r>
    <r>
      <rPr>
        <sz val="9"/>
        <rFont val="Roboto Light"/>
      </rPr>
      <t xml:space="preserve"> Mallina Project commenced in 2023 </t>
    </r>
  </si>
  <si>
    <r>
      <rPr>
        <vertAlign val="superscript"/>
        <sz val="9"/>
        <rFont val="Roboto Light"/>
      </rPr>
      <t>4</t>
    </r>
    <r>
      <rPr>
        <sz val="9"/>
        <rFont val="Roboto Light"/>
      </rPr>
      <t xml:space="preserve"> Water withdrawal is water that enters the operational water system and is used to supply the operational water demands</t>
    </r>
  </si>
  <si>
    <r>
      <t>Freshwater</t>
    </r>
    <r>
      <rPr>
        <vertAlign val="superscript"/>
        <sz val="11"/>
        <color rgb="FF000000"/>
        <rFont val="Roboto Light"/>
      </rPr>
      <t>1</t>
    </r>
  </si>
  <si>
    <r>
      <t>1</t>
    </r>
    <r>
      <rPr>
        <sz val="9"/>
        <color rgb="FF000000"/>
        <rFont val="Roboto Light"/>
      </rPr>
      <t xml:space="preserve"> Freshwater is defined as water containing less than 1,000 mg/L Total Dissolved Solids, in accordance with GRI 303</t>
    </r>
  </si>
  <si>
    <r>
      <t>Table 5: Water Intensity</t>
    </r>
    <r>
      <rPr>
        <vertAlign val="superscript"/>
        <sz val="11"/>
        <color rgb="FF51883E"/>
        <rFont val="Roboto Light"/>
      </rPr>
      <t>1</t>
    </r>
  </si>
  <si>
    <r>
      <rPr>
        <vertAlign val="superscript"/>
        <sz val="9"/>
        <rFont val="Roboto Light"/>
      </rPr>
      <t>1</t>
    </r>
    <r>
      <rPr>
        <sz val="9"/>
        <rFont val="Roboto Light"/>
      </rPr>
      <t xml:space="preserve"> Waste data has been displayed in alignment to GRI 306: Waste 2020 standard template</t>
    </r>
  </si>
  <si>
    <t>Table 2: Waste by composition, in metric tonnes (t)</t>
  </si>
  <si>
    <r>
      <t>Table 5: Waste Intensity</t>
    </r>
    <r>
      <rPr>
        <vertAlign val="superscript"/>
        <sz val="11"/>
        <color rgb="FF51883E"/>
        <rFont val="Roboto Light"/>
      </rPr>
      <t>1</t>
    </r>
  </si>
  <si>
    <r>
      <rPr>
        <vertAlign val="superscript"/>
        <sz val="9"/>
        <rFont val="Roboto Light"/>
      </rPr>
      <t>1</t>
    </r>
    <r>
      <rPr>
        <sz val="9"/>
        <rFont val="Roboto Light"/>
      </rPr>
      <t xml:space="preserve"> Summary information derived from the Church of England Tailings Dam Management information request (Tailings Database and Portal | The Church of England) and SASB Metals and Mining Standard – Tailings Storage Facilities Management</t>
    </r>
  </si>
  <si>
    <r>
      <t> </t>
    </r>
    <r>
      <rPr>
        <sz val="11"/>
        <color theme="0"/>
        <rFont val="Roboto Light"/>
      </rPr>
      <t> </t>
    </r>
  </si>
  <si>
    <r>
      <t>International Union for Conservation of Nature (IUCN) Red List</t>
    </r>
    <r>
      <rPr>
        <b/>
        <vertAlign val="superscript"/>
        <sz val="11"/>
        <color theme="0"/>
        <rFont val="Roboto Light"/>
      </rPr>
      <t>2</t>
    </r>
  </si>
  <si>
    <r>
      <t>National Conservation list -</t>
    </r>
    <r>
      <rPr>
        <b/>
        <i/>
        <sz val="11"/>
        <color theme="0"/>
        <rFont val="Roboto Light"/>
      </rPr>
      <t xml:space="preserve"> Environment Protection and Biodiversity Conservation Act 1999</t>
    </r>
    <r>
      <rPr>
        <b/>
        <sz val="11"/>
        <color theme="0"/>
        <rFont val="Roboto Light"/>
      </rPr>
      <t xml:space="preserve"> (EPBC Act)</t>
    </r>
    <r>
      <rPr>
        <b/>
        <vertAlign val="superscript"/>
        <sz val="11"/>
        <color theme="0"/>
        <rFont val="Roboto Light"/>
      </rPr>
      <t>3</t>
    </r>
  </si>
  <si>
    <r>
      <t>Gold Road - Rehabilitation Fund Contributions (MRF)</t>
    </r>
    <r>
      <rPr>
        <vertAlign val="superscript"/>
        <sz val="11"/>
        <color rgb="FF000000"/>
        <rFont val="Roboto Light"/>
      </rPr>
      <t>1</t>
    </r>
  </si>
  <si>
    <r>
      <t>Gruyere - Rehabilitation Fund Contributions (MRF)</t>
    </r>
    <r>
      <rPr>
        <vertAlign val="superscript"/>
        <sz val="11"/>
        <color rgb="FF000000"/>
        <rFont val="Roboto Light"/>
      </rPr>
      <t>2</t>
    </r>
  </si>
  <si>
    <r>
      <rPr>
        <vertAlign val="superscript"/>
        <sz val="9"/>
        <rFont val="Roboto Light"/>
      </rPr>
      <t>1</t>
    </r>
    <r>
      <rPr>
        <sz val="9"/>
        <rFont val="Roboto Light"/>
      </rPr>
      <t xml:space="preserve"> MRF - Mine Rehabilitation Fund Levy based on financial year </t>
    </r>
  </si>
  <si>
    <r>
      <rPr>
        <vertAlign val="superscript"/>
        <sz val="9"/>
        <rFont val="Roboto Light"/>
      </rPr>
      <t>2</t>
    </r>
    <r>
      <rPr>
        <sz val="9"/>
        <rFont val="Roboto Light"/>
      </rPr>
      <t xml:space="preserve"> Costs associated with Gruyere MRF is Gold Road's 50% attributable contribution</t>
    </r>
  </si>
  <si>
    <r>
      <t>Gross generation from renewable (solar PV before export)</t>
    </r>
    <r>
      <rPr>
        <vertAlign val="superscript"/>
        <sz val="11"/>
        <color rgb="FF000000"/>
        <rFont val="Roboto Light"/>
      </rPr>
      <t>1</t>
    </r>
  </si>
  <si>
    <r>
      <t>Generation from renewable that is consumed (Solar PV)</t>
    </r>
    <r>
      <rPr>
        <vertAlign val="superscript"/>
        <sz val="11"/>
        <color rgb="FF000000"/>
        <rFont val="Roboto Light"/>
      </rPr>
      <t>2</t>
    </r>
  </si>
  <si>
    <r>
      <t>Cat 10: Processing of sold products (Gold Refinement</t>
    </r>
    <r>
      <rPr>
        <vertAlign val="superscript"/>
        <sz val="11"/>
        <color rgb="FF000000"/>
        <rFont val="Roboto Light"/>
      </rPr>
      <t>2</t>
    </r>
    <r>
      <rPr>
        <sz val="11"/>
        <color rgb="FF000000"/>
        <rFont val="Roboto Light"/>
      </rPr>
      <t>)</t>
    </r>
  </si>
  <si>
    <r>
      <rPr>
        <vertAlign val="superscript"/>
        <sz val="9"/>
        <color rgb="FF000000"/>
        <rFont val="Roboto Light"/>
      </rPr>
      <t>1</t>
    </r>
    <r>
      <rPr>
        <sz val="9"/>
        <color rgb="FF000000"/>
        <rFont val="Roboto Light"/>
      </rPr>
      <t xml:space="preserve"> Gold Road employees and contractors travel to Yamarna on the Gruyere FIFO flights.  This figure is Gold Road's attributable portion of emissions for seats utilised on Gruyere FIFO flights in 2023 and included for </t>
    </r>
    <r>
      <rPr>
        <b/>
        <sz val="9"/>
        <color rgb="FF000000"/>
        <rFont val="Roboto Light"/>
      </rPr>
      <t>information only purposes</t>
    </r>
  </si>
  <si>
    <r>
      <t>We have taken the average cost per litre and transportation in the relevant period to calculate the cost savings. The indirect cost reduction is based on an estimation of manhours to service and maintain, cost of parts and lubricants and loss of operational time when the generators are offline for servicing.</t>
    </r>
    <r>
      <rPr>
        <sz val="8"/>
        <color rgb="FF444444"/>
        <rFont val="Roboto Light"/>
      </rPr>
      <t>  </t>
    </r>
  </si>
  <si>
    <t xml:space="preserve">ABOUT THE ESG DATA </t>
  </si>
  <si>
    <t>TABLES AND FIGURES</t>
  </si>
  <si>
    <t>Operations and suppliers at significant risk for incidents of child labour</t>
  </si>
  <si>
    <t>Operations and suppliers at significant risk for incidents of forced or compulsory labour</t>
  </si>
  <si>
    <t>GRI 417: Marketing and Labelling</t>
  </si>
  <si>
    <t>Requirements for product and service information and labelling</t>
  </si>
  <si>
    <t>Incidents of non-compliance concerning product and service information and labelling</t>
  </si>
  <si>
    <t>We follow the environmental mitigation hierarchy approach of avoid, minimise, restore, and offset to ensure any impacts on nature are as low as reasonably practicable. 
Therefore, our strategy is to avoid significant environmental impacts and mitigate what cannot be avoided. We achieve this by early action in the exploration process to identify biodiversity values and potential impacts through on ground environmental surveys and modifying our activities to avoid identified biodiversity values where possible. We also work closely with both Traditional Owners and landholders to avoid or mitigate any negative impacts. 
Gold Road's direct operations include our exploration camps and offices in Western Australia and northeast Queensland.</t>
  </si>
  <si>
    <t>SASB | EM-MM-150a. Waste &amp; Hazardous Materials Management</t>
  </si>
  <si>
    <t xml:space="preserve">Waste Composition </t>
  </si>
  <si>
    <r>
      <t>Cat 7: Employee Commute (FIFO</t>
    </r>
    <r>
      <rPr>
        <vertAlign val="superscript"/>
        <sz val="11"/>
        <color rgb="FF000000"/>
        <rFont val="Roboto Light"/>
      </rPr>
      <t>1)</t>
    </r>
  </si>
  <si>
    <t>Table 2: Human Rights training</t>
  </si>
  <si>
    <t>Table 3: Modern Slavery governance</t>
  </si>
  <si>
    <t>Table 3: Waste diverted from disposal by recovery, in metric tonnes (t)</t>
  </si>
  <si>
    <t>Table 4: Waste directed to disposal, in metric tonnes (t)</t>
  </si>
  <si>
    <t>Table 4: Current disturbance footprint within total exploration tenement package</t>
  </si>
  <si>
    <t>Table 5: Scope 3 greenhouse gas emissions (tCO2-e)</t>
  </si>
  <si>
    <r>
      <rPr>
        <vertAlign val="superscript"/>
        <sz val="9"/>
        <rFont val="Roboto Light"/>
      </rPr>
      <t>1</t>
    </r>
    <r>
      <rPr>
        <sz val="9"/>
        <rFont val="Roboto Light"/>
      </rPr>
      <t xml:space="preserve"> Total solar PV generation</t>
    </r>
  </si>
  <si>
    <r>
      <rPr>
        <vertAlign val="superscript"/>
        <sz val="9"/>
        <rFont val="Roboto Light"/>
      </rPr>
      <t>2</t>
    </r>
    <r>
      <rPr>
        <sz val="9"/>
        <rFont val="Roboto Light"/>
      </rPr>
      <t xml:space="preserve"> Solar PV consumed (Total generation - exports)</t>
    </r>
  </si>
  <si>
    <t xml:space="preserve">Our ESG data tables should be read in conjunction with the annual reporting suite which includes our 2023 Sustainability Report, Annual Report, Corproate Governance Statement, Tax Contribution and Governance Report and the Modern Slavery Statement. </t>
  </si>
  <si>
    <t>* Sustainability Accounting Standards Board (SASB) Metals &amp; Mining Standard</t>
  </si>
  <si>
    <t>Table 3: Whistleblower reports</t>
  </si>
  <si>
    <t>Table 4: Anti-bribery and Corruption reports</t>
  </si>
  <si>
    <t>Table 1: Modern Slavery performance metrics</t>
  </si>
  <si>
    <t>Table 2: Total training hours</t>
  </si>
  <si>
    <t>Table 3: Average training hours</t>
  </si>
  <si>
    <t>Table 2: Total training hours per type</t>
  </si>
  <si>
    <t>Table 3: Formal agreements with Aboriginal Peoples' communities</t>
  </si>
  <si>
    <t>Table 4: Significant disputes related to land use, customary rights of local communities and Aboriginal Peoples</t>
  </si>
  <si>
    <t>Table 5: Number of incidents or violations involving the rights of Aboriginal Australians</t>
  </si>
  <si>
    <t>Table 3: Number and percentage of project operations where there are formal agreements with Aboriginal Peoples' communities</t>
  </si>
  <si>
    <t>Table 4: Number of significant disputes related to land use, customary rights of local communities and Aboriginal Peoples</t>
  </si>
  <si>
    <t>Gold Road recognises the rights of Aboriginal peoples, we acknowledge their connection to lands and waters and respect their culture.  Our approach to community and Aboriginal relations is respectful and participatory. We are vested in transparent, open, and effective engagement and in building long-term sustainable relationships. 
Our community and stakeholder engagement approach is founded on identification and consultation with all relevant stakeholders. We listen, understand, consider, and respond to stakeholder and community views, concerns, and feedback promptly. We uphold the principle of free, prior, and informed consent and observe it in our day-to-day interactions with our local communities. 
We do not operate in any conflict areas.</t>
  </si>
  <si>
    <t>Table 5: Mine Rehabilitation Fund (MRF) Contributions - Western Australia</t>
  </si>
  <si>
    <t>Table 5: Mine Rehabilitation Fund (MRF) Contributions Western Australia</t>
  </si>
  <si>
    <t>TASKFORCE ON NATURE-RELATED FINANCIAL DISCLOSURES (TNFD)</t>
  </si>
  <si>
    <t>See the 2023 Sustainability Report for more information.</t>
  </si>
  <si>
    <t>Gold Road reports biodiversity metrics from the Global Reporting Initiative Standard and the SASB Metals and Mining Standard. 
Our targets are: 100% regulatory compliance, no adverse impacts on conservation significant species, and maintain ISO 14001 certification. All targets were achieved in 2023.</t>
  </si>
  <si>
    <t>See Tailings information in this data pack. The approach is to comply with local regulation.</t>
  </si>
  <si>
    <t xml:space="preserve">Corporations Act 2001, Modern Slavery Act 2018, Equal Employment Opportunity Act 1987, the Fair Work Act 2009, the Privacy Act 1988, the Workplace Gender Equality Act 2012, the WA Equal Opportunity Act 1984.
The Superannuation Act 2005 requires that all employees save a minimum 11% of their salaries towards retirement (increased from 10.5% in July 2023 in accordance with the Act). 
The West Australian government’s legislative framework for exploration activities is governed by the Mining Act 1978 and Mining Regulations 1981. 
The West Australian government’s legislative framework for protection of the environment, land and water resources includes the Aboriginal Heritage Act 1972 (amended), the Environmental Protection Act 1986 and associated regulations, Biodiversity Conservation Act 2016, the Rights in Water and Irrigation Act 1914, the Work Health and Safety Act 2020 and the Environment Protection and Biodiversity Conservation Act 1999.
The Queensland Government’s legislation framework for exploration activities is primarily governed by the Mineral Resources Act 1989, the Mineral and Energy Resources (Common Provisions) 2014, and associated regulations. 
The Queensland Government’s legislative framework for protection of Aboriginal cultural heritage, the environment, land and water resources includes the Aboriginal Cultural Heritage Act 2003, Environmental Protection Act 1994, the Water Act 2000, the Vegetation Management Act 1999, the Nature Conservation Act 1992, the Forestry Act 1959 and the Regional Planning Interests Act 2014, and associated regulations.
We also comply with the Federal Native Title Act 1994, Australian National Greenhouse and Energy Reporting Act, Climate Change Act, the Environment Protection and Biodiversity Conservation Act 1999, while noting the latter is currently under review.    </t>
  </si>
  <si>
    <t xml:space="preserve">We comply with all relevant environmental legislation in the jurisdictions in which we operate. We have developed an integrated Health, Safety and Environment Management System and attained ISO 14001 and ISO 45001certifications in 2023.  The Board is the highest authority in the Company. The Board Risk and ESG Committee meets at least quarterly and reports regularly to the full Board. The Risk and ESG Committee oversees the Company’s sustainability strategy, including the areas of nature and biodiversity, and it monitors  compliance with relevant laws, regulations, policies, standards, and procedures. In 2023 an internal audit of our environmental, health and safety standards showed a strong level of compliance. All exploration work is the subject of Exploration Environmental Management Plans, as well as Biosecurity plans where necessary. In 2024 we will review and update policies to more clearly show the relationship of Aboriginal People's and local communities to nature-related dependencies, impacts, risks and opportunities. </t>
  </si>
  <si>
    <t xml:space="preserve">Environmental, including biodiversity risks, are included in our enterprise risk matrix which is continuously reviewed and updated. Environmental risk assessments including flora and fauna surveys are routine aspects of our exploration work.  In 2023 we undertook both desk-top and 
on ground studies for our new exploration areas. Environmental handbooks containing information and photographs of both conservation-significant and introduced flora and fauna species likely to occur within Gold Road tenement packages are developed for each of our project areas. The handbooks are updated as required to include additional information collected during our pre-clearing environmental surveys. The handbook is supported by environmental awareness training via inductions and toolbox sessions to ensure field staff are aware of the important species that may occur in our areas of operation.  Staff are encouraged to report sightings of species observed which, once verified, can be recorded and added to our biodiversity database. </t>
  </si>
  <si>
    <t>* Taskforce on Nature-related Financial Disclosures (TNFD)</t>
  </si>
  <si>
    <t>Gold Road is committed to conducting its business and activities in accordance with all applicable laws, rules, and regulations and with the highest integrity. We have a zero-tolerance approach to bribery and corruption, in any form, whether in the public or private sector, anywhere in the world.
Everyone working for, or engaged by, Gold Road is trained on the Anti-bribery and Corruption and Whistleblower policies as part of their Company inductions. 
We encourage the reporting of any instances of suspected unethical, illegal, fraudulent, or undesirable conduct involving the Company or any of its joint venture partners, without fear of intimidation, disadvantage, or reprisal. Anyone providing information to the independent, confidential Safe2Say online platform has the option to remain anonymous, ensuring the protection of the individual as well as the integrity of the Whistleblower system.
All reports of any breaches or suspected breaches of this Policy, whether material or not, are dealt with under the Whistleblower Policy, which requires a summary to the Audit Committee. Any serious or material incident will be considered for immediate referral to the Chair of the Audit Committee.</t>
  </si>
  <si>
    <r>
      <rPr>
        <vertAlign val="superscript"/>
        <sz val="9"/>
        <color theme="1"/>
        <rFont val="Roboto Light"/>
      </rPr>
      <t xml:space="preserve">1 </t>
    </r>
    <r>
      <rPr>
        <sz val="9"/>
        <color theme="1"/>
        <rFont val="Roboto Light"/>
      </rPr>
      <t>Gold Road representatives attended government networking events hosted by industry associations (costs associated with those events &lt;$2,000)</t>
    </r>
  </si>
  <si>
    <t>Table 1: Earnings per share</t>
  </si>
  <si>
    <t>Basic Earnings Per Share</t>
  </si>
  <si>
    <t>Cents</t>
  </si>
  <si>
    <t>Health &amp; Safety</t>
  </si>
  <si>
    <t>GRI 403-9 Work Related Injuries</t>
  </si>
  <si>
    <r>
      <t xml:space="preserve">Gold Road uses an integrated software application for Supplier Management which streamlines supplier pre-qualification and risk assessments, contractor accountabilities and contracts register management functions.
Our supplier screening and onboarding process addresses commercial, health and safety, environment, human resources and industrial relations, and ESG, with each section reviewed by the relevant internal subject matter expert. 
Gold Road is committed to respecting and protecting human rights and believes that all people should be treated with dignity and respect, in line with our values ‘We care for the wellbeing of all’ and ‘We act with integrity’. We do not abide or support through our supply chain child labour, forced or compulsory labour, people trafficking, or any other form of slavery like practices. 
Gold Road supports the United Nations Guiding Principles on Business and Human Rights, and we continue to work on aligning our business activities with best practices.  Respect for human rights is embedded in our Human Rights Policy, People Policy, Corporate Code of Conduct, Supplier Code of Conduct and our Diversity and Inclusion Standard. 
As part of our reporting obligations under the </t>
    </r>
    <r>
      <rPr>
        <i/>
        <sz val="11"/>
        <color rgb="FF412A7C"/>
        <rFont val="Roboto Light"/>
      </rPr>
      <t>Modern Slavery Act 2018 (Cth)</t>
    </r>
    <r>
      <rPr>
        <sz val="11"/>
        <color rgb="FF412A7C"/>
        <rFont val="Roboto Light"/>
      </rPr>
      <t xml:space="preserve">, we develop an annual Modern Slavery Statement, which outlines our commitment and approach to identifying and mitigating risks of modern slavery within our operations and supply chain. Our Modern Slavery Statement is available on our website. </t>
    </r>
  </si>
  <si>
    <r>
      <t>Aboriginal suppliers</t>
    </r>
    <r>
      <rPr>
        <vertAlign val="superscript"/>
        <sz val="11"/>
        <color theme="1"/>
        <rFont val="Roboto Light"/>
      </rPr>
      <t>1</t>
    </r>
  </si>
  <si>
    <r>
      <t>Confirmed instances of modern slavery reported in operations</t>
    </r>
    <r>
      <rPr>
        <vertAlign val="superscript"/>
        <sz val="11"/>
        <color theme="1"/>
        <rFont val="Roboto Light"/>
      </rPr>
      <t>1</t>
    </r>
  </si>
  <si>
    <r>
      <rPr>
        <vertAlign val="superscript"/>
        <sz val="9"/>
        <color theme="1"/>
        <rFont val="Roboto Light"/>
      </rPr>
      <t>1</t>
    </r>
    <r>
      <rPr>
        <sz val="9"/>
        <color theme="1"/>
        <rFont val="Roboto Light"/>
      </rPr>
      <t xml:space="preserve"> Refers to Gold Road 100% owned operations </t>
    </r>
  </si>
  <si>
    <t>Total number of training hours devoted to human rights (training hours include training on the Australian Modern Slavery Act)</t>
  </si>
  <si>
    <t>GRI 401-Employment</t>
  </si>
  <si>
    <t>Caring for the health and wellbeing of all our workers is a core value at Gold Road.  We provide safe working environments and encourage active input into the development of fit-for-purpose, workforce-driven health and safety operational procedures. We operate in accordance with our ISO 14001 and ISO 45001 certified HSE Management System. Our health and safety policy and procedures apply to all personnel, whether directly employed or contracted, across all Gold Road work locations. 
Our Health and Hygiene Standard (available on our website) addresses both physical and mental wellbeing.</t>
  </si>
  <si>
    <t>GRI 303-3 Water Withdrawal</t>
  </si>
  <si>
    <t xml:space="preserve">LTI or Lost Time Injury; an injury, including occupational diseases, arising out of and during employment that results in time lost from work of one day/shift or more, following the day on which the injury occurred or a fatality. </t>
  </si>
  <si>
    <t xml:space="preserve">LTIFR - Lost Time Injury Frequency Rate; calculated based on the number of lost time injuries occurring in a workplace per 1 million hours worked </t>
  </si>
  <si>
    <t xml:space="preserve">TRIFR - Total recordable injury frequency rate; calculated based on the number of recordable injuries occurring in a workplace per 1 million hours worked </t>
  </si>
  <si>
    <t>GRI 303-5 Water Consumption</t>
  </si>
  <si>
    <t>Employment contract and type</t>
  </si>
  <si>
    <t xml:space="preserve">GRI 303-4 Water Discharge </t>
  </si>
  <si>
    <r>
      <rPr>
        <vertAlign val="superscript"/>
        <sz val="9"/>
        <color rgb="FF000000"/>
        <rFont val="Roboto Light"/>
      </rPr>
      <t>1</t>
    </r>
    <r>
      <rPr>
        <sz val="9"/>
        <color rgb="FF000000"/>
        <rFont val="Roboto Light"/>
      </rPr>
      <t xml:space="preserve"> The Managing Director and Chief Executive Officer (CEO) is the highest paid executive within the organisation. The figures are reported for CY2023 and include capped maximum superannuation contributions</t>
    </r>
  </si>
  <si>
    <t>Total Recordable Injuries (number)</t>
  </si>
  <si>
    <t xml:space="preserve">Total Lost Time Injuries </t>
  </si>
  <si>
    <t xml:space="preserve">GRI 302-1 Energy consumption </t>
  </si>
  <si>
    <t xml:space="preserve">GRI 305-1 Total greenhouse gas emissions </t>
  </si>
  <si>
    <t>GRI 305-7  Nitrogen oxides (NOx), sulfur oxides (SOx), and other significant air emissions</t>
  </si>
  <si>
    <t>GRI 305-3 Other indirect (Scope 3) GHG emissions</t>
  </si>
  <si>
    <t>Economic Performance</t>
  </si>
  <si>
    <t>Table 1: Procurement from local and Aboriginal businesses</t>
  </si>
  <si>
    <t>Table 2: Socio-economic development (SED) spend</t>
  </si>
  <si>
    <t>Table 3: Fatalities (number)</t>
  </si>
  <si>
    <t>Table 4: Total Recordable Injuries</t>
  </si>
  <si>
    <t>Table 5: Total Lost Time Injuries (LTI) (number)</t>
  </si>
  <si>
    <r>
      <rPr>
        <vertAlign val="superscript"/>
        <sz val="9"/>
        <color theme="1"/>
        <rFont val="Roboto Light"/>
      </rPr>
      <t>1</t>
    </r>
    <r>
      <rPr>
        <sz val="9"/>
        <color theme="1"/>
        <rFont val="Roboto Light"/>
      </rPr>
      <t xml:space="preserve"> Definition of Gold Road's leadership categories in relation to the allocated role within the business is in Table 11 below.</t>
    </r>
  </si>
  <si>
    <r>
      <t>Table 1: Tailings Storage Facility Information Summary</t>
    </r>
    <r>
      <rPr>
        <vertAlign val="superscript"/>
        <sz val="11"/>
        <color rgb="FF264D58"/>
        <rFont val="Roboto Light"/>
      </rPr>
      <t>1</t>
    </r>
  </si>
  <si>
    <t>Managing Director and CEO, CFO, General Manager, Manger</t>
  </si>
  <si>
    <t>Includes the Managing Director and CEO and all leaders two levels below the CEO, including CFO, General Managers and Managers. These leaders are typically responsible for the entire division, business unit and/or function. This typically requires the development, execution and achievement of strategy as well as the ownership and management of financial budgets</t>
  </si>
  <si>
    <t>Breaches and Fines</t>
  </si>
  <si>
    <r>
      <rPr>
        <vertAlign val="superscript"/>
        <sz val="9"/>
        <color rgb="FF000000"/>
        <rFont val="Roboto Light"/>
      </rPr>
      <t xml:space="preserve">1 </t>
    </r>
    <r>
      <rPr>
        <sz val="9"/>
        <color rgb="FF000000"/>
        <rFont val="Roboto Light"/>
      </rPr>
      <t>Implementation of the Human Capital Management Application (HCMA) in 2023 has enabled access to an extensive library of online training collateral</t>
    </r>
  </si>
  <si>
    <t>Total Training cost of employees</t>
  </si>
  <si>
    <r>
      <t>Training cost per employee</t>
    </r>
    <r>
      <rPr>
        <vertAlign val="superscript"/>
        <sz val="11"/>
        <color theme="1"/>
        <rFont val="Roboto Light"/>
      </rPr>
      <t>1</t>
    </r>
  </si>
  <si>
    <r>
      <t>Total Training cost of contractors</t>
    </r>
    <r>
      <rPr>
        <vertAlign val="superscript"/>
        <sz val="11"/>
        <rFont val="Roboto Light"/>
      </rPr>
      <t>2</t>
    </r>
  </si>
  <si>
    <t>Training cost per contractors</t>
  </si>
  <si>
    <t>Table 1: Procurement from local and Aboriginal suppliers</t>
  </si>
  <si>
    <t>Table 2: Socio-economic development spend</t>
  </si>
  <si>
    <t xml:space="preserve">HEALTH &amp; SAFETY </t>
  </si>
  <si>
    <t>Table 3: Fatalities</t>
  </si>
  <si>
    <t>Table 5: Lost Time Injuries (LTI)</t>
  </si>
  <si>
    <t>PEOPLE</t>
  </si>
  <si>
    <t>Total number of days of heritage surveys</t>
  </si>
  <si>
    <t>ENERGY</t>
  </si>
  <si>
    <t xml:space="preserve">Greenhouse Gas Emissions </t>
  </si>
  <si>
    <t>GRUYERE TAILINGS FACILITY</t>
  </si>
  <si>
    <t>Table 1: Code of Conduct e-learning</t>
  </si>
  <si>
    <t>Table 1: Percentage of employees completing Code of Conduct e-learning</t>
  </si>
  <si>
    <r>
      <rPr>
        <vertAlign val="superscript"/>
        <sz val="9"/>
        <rFont val="Roboto Light"/>
      </rPr>
      <t>2</t>
    </r>
    <r>
      <rPr>
        <sz val="9"/>
        <rFont val="Roboto Light"/>
      </rPr>
      <t xml:space="preserve"> Water sources are defined as groundwater, surface water, and third-party water. Third-party water is freshwater supplied by an entity external to the operation, such as from a municipality. Gold Road has no operations that withdraw seawater and does not use any surface water</t>
    </r>
  </si>
  <si>
    <t xml:space="preserve">Gold Road had zero non-compliance associated with water quality permits, standards and regulations. </t>
  </si>
  <si>
    <t>Water data has been reported in accordance with the GRI Disclosure 303.</t>
  </si>
  <si>
    <t>Table 5: Compliance with environmental, social or economic laws and regulations</t>
  </si>
  <si>
    <r>
      <rPr>
        <vertAlign val="superscript"/>
        <sz val="9"/>
        <color theme="1"/>
        <rFont val="Roboto Light"/>
      </rPr>
      <t>1</t>
    </r>
    <r>
      <rPr>
        <sz val="9"/>
        <color theme="1"/>
        <rFont val="Roboto Light"/>
      </rPr>
      <t xml:space="preserve"> Water intensity is calculated by total water consumption (Gold Road 100% and Gruyere 50% attributable) divided by gold ounces produced.</t>
    </r>
  </si>
  <si>
    <t>Table 1: Total employees by contract type and gender</t>
  </si>
  <si>
    <r>
      <t>Table 2: Percentage of employees by contract type and gender</t>
    </r>
    <r>
      <rPr>
        <vertAlign val="superscript"/>
        <sz val="11"/>
        <color rgb="FFAA2B77"/>
        <rFont val="Roboto Light"/>
      </rPr>
      <t>1</t>
    </r>
  </si>
  <si>
    <r>
      <t xml:space="preserve">Gold Road is committed to responsible waste management practices in compliance with applicable laws, regulations and permits.  Our exploration projects generate non-mineral waste streams in the form of general waste, comingled recycling, construction and demolition, tyres and rubber, and hazardous waste types including liquid, solid and septic waste. 
To ensure waste is appropriately managed, Gold Road monitors and reports on all hazardous and non-hazardous waste streams in accordance with the </t>
    </r>
    <r>
      <rPr>
        <i/>
        <sz val="11"/>
        <color rgb="FF51883E"/>
        <rFont val="Roboto Light"/>
      </rPr>
      <t>Waste Avoidance and Resource Recovery Act 2007</t>
    </r>
    <r>
      <rPr>
        <sz val="11"/>
        <color rgb="FF51883E"/>
        <rFont val="Roboto Light"/>
      </rPr>
      <t xml:space="preserve"> and landfill licence conditions issued by the Department of Water and Environmental Regulation.
Our waste performance metrics are detailed below.</t>
    </r>
  </si>
  <si>
    <t>Table 2: Percentage of employees by contract type and gender</t>
  </si>
  <si>
    <r>
      <rPr>
        <vertAlign val="superscript"/>
        <sz val="9"/>
        <color theme="1"/>
        <rFont val="Roboto Light"/>
      </rPr>
      <t>1</t>
    </r>
    <r>
      <rPr>
        <sz val="9"/>
        <color theme="1"/>
        <rFont val="Roboto Light"/>
      </rPr>
      <t xml:space="preserve"> Waste generated excludes effluent as under the national legislation there is no requirement to report</t>
    </r>
  </si>
  <si>
    <t>Total Waste - on or off site disposal 
(excluding mineral waste)</t>
  </si>
  <si>
    <r>
      <rPr>
        <vertAlign val="superscript"/>
        <sz val="9"/>
        <color theme="1"/>
        <rFont val="Roboto Light"/>
      </rPr>
      <t>1</t>
    </r>
    <r>
      <rPr>
        <sz val="9"/>
        <color theme="1"/>
        <rFont val="Roboto Light"/>
      </rPr>
      <t xml:space="preserve"> Waste intensity is calculated by total waste (Gold Road 100% and Gruyere 50% attributable) divided by gold ounces produced</t>
    </r>
  </si>
  <si>
    <t>Table 4: Leadership category and gender profile</t>
  </si>
  <si>
    <t>Table 5: Leadership category and age profile</t>
  </si>
  <si>
    <t>Gold Road is committed to identifying, protecting and remediating biodiversity within our areas of operation.  We follow the environmental mitigation hierarchy approach of avoid, minimise, restore, and offset to ensure any environmental impacts are as low as reasonably practicable. 
Our strategy is to avoid significant environmental impacts and mitigate what cannot be avoided. We achieve this by early action in the exploration process to identify environmental values and potential environmental impacts through on ground environmental surveys and modifying our activities to avoid identified biodiversity values where possible. We also work closely with both Traditional Owners and landholders.</t>
  </si>
  <si>
    <t>Table 4: Leadership by gender profile</t>
  </si>
  <si>
    <t>Table 5: Leadership by age profile</t>
  </si>
  <si>
    <t>Our biodiversity performance metrics are detailed below.</t>
  </si>
  <si>
    <t xml:space="preserve">Gold Road has zero operations (0%) where artisanal and small scale mining (ASM) takes place on, or adjacent to the site. </t>
  </si>
  <si>
    <t>The Yamarna project is located approximately 200 kilometres northeast of Laverton, Western Australia, in the northeastern Goldfields</t>
  </si>
  <si>
    <t>The Greenvale project is located around the town of Greenvale and is approximately 250 kilometres from Townsville in northeast Queensland</t>
  </si>
  <si>
    <t>The Galloway project is located near Georgetown within the Etheridge Shire, 546 kilometres from Townsville in northeast Queensland</t>
  </si>
  <si>
    <t>Yeo Lake Nature Reserve is located 35 kilometres northeast of Yamarna exploration camp and 13 kilometres east of Gruyere</t>
  </si>
  <si>
    <t>Millstream Chester National Park is located 37 kilometres southwest of the Mallina project in the Pilbara</t>
  </si>
  <si>
    <t>Kinrara National park is located 27 kilometres north and Girringun National Park is located 40 kilometres northeast of Greenvale</t>
  </si>
  <si>
    <t>Bulleringa National park abuts the northeastern most tenement within the Galloway project area.</t>
  </si>
  <si>
    <r>
      <t xml:space="preserve">Yeo Lake Conservation Reserves' purpose is for the conservation of flora and fauna. It forms </t>
    </r>
    <r>
      <rPr>
        <sz val="10"/>
        <color rgb="FF333333"/>
        <rFont val="Roboto Light"/>
      </rPr>
      <t>part of Australia’s National Reserve System</t>
    </r>
  </si>
  <si>
    <r>
      <t xml:space="preserve">Millstream Chichester National Park's purpose is for the conservation of indigenous flora and fauna. It forms </t>
    </r>
    <r>
      <rPr>
        <sz val="10"/>
        <color rgb="FF333333"/>
        <rFont val="Roboto Light"/>
      </rPr>
      <t>part of Australia’s National Reserve System</t>
    </r>
  </si>
  <si>
    <r>
      <t xml:space="preserve">Kinrara National Park's purpose is to protect Queensland's youngest volcanic landscape features. Girrigun National Park is a World Heritage Area. They form </t>
    </r>
    <r>
      <rPr>
        <sz val="10"/>
        <color rgb="FF333333"/>
        <rFont val="Roboto Light"/>
      </rPr>
      <t>part of Australia’s National Reserve System</t>
    </r>
  </si>
  <si>
    <r>
      <t xml:space="preserve">Bulleringa National Park's purpose is to protect unique flora and fauna and is </t>
    </r>
    <r>
      <rPr>
        <sz val="10"/>
        <color rgb="FF333333"/>
        <rFont val="Roboto Light"/>
      </rPr>
      <t>part of Australia’s National Reserve System</t>
    </r>
  </si>
  <si>
    <r>
      <rPr>
        <vertAlign val="superscript"/>
        <sz val="9"/>
        <color theme="1"/>
        <rFont val="Roboto Light"/>
      </rPr>
      <t>1</t>
    </r>
    <r>
      <rPr>
        <sz val="9"/>
        <color theme="1"/>
        <rFont val="Roboto Light"/>
      </rPr>
      <t xml:space="preserve"> Data covers both flora and fauna species </t>
    </r>
  </si>
  <si>
    <r>
      <rPr>
        <vertAlign val="superscript"/>
        <sz val="9"/>
        <color theme="1"/>
        <rFont val="Roboto Light"/>
      </rPr>
      <t>2</t>
    </r>
    <r>
      <rPr>
        <sz val="9"/>
        <color theme="1"/>
        <rFont val="Roboto Light"/>
      </rPr>
      <t xml:space="preserve"> Species categorised utilising the IUCN Red List of Threatened Species online directory - February 2024</t>
    </r>
  </si>
  <si>
    <r>
      <rPr>
        <vertAlign val="superscript"/>
        <sz val="9"/>
        <color theme="1"/>
        <rFont val="Roboto Light"/>
      </rPr>
      <t>3</t>
    </r>
    <r>
      <rPr>
        <sz val="9"/>
        <color theme="1"/>
        <rFont val="Roboto Light"/>
      </rPr>
      <t xml:space="preserve"> Number of Environment Protection and Biodiversity Conservation Act (EPBC) listed species with potential habitat in the area of Gold Road exploration projects were cross referenced to the Western Australia Department of Biodiversity, Conservation and Attractions (DBCA), the Queensland Department of Environment and Science (QDES), biodiversity surveys and literature review </t>
    </r>
  </si>
  <si>
    <t>Energy is a critical input into our operations with non-renewable fuel sources contributing to the majority of our Scope 1 and 2 emissions. 
Gold Road, together with our joint venture partners are actively exploring opportunities and innovative technologies to decarbonise mining and reduce our environmental footprint.</t>
  </si>
  <si>
    <r>
      <t xml:space="preserve">Gold Road acknowledges that gold producers and mining in general, are energy intensive industries.  As stated in our 2023 Sustainability Report, most of our emissions derive from our 50% interest in Gruyere. The Gruyere JV partners are continuing discussions towards setting an interim climate target for Gruyere. Gold Road calculates its Scope 1, Scope 2 and Scope 3 GHG emissions in alignment with the GHG Protocol and the Australian </t>
    </r>
    <r>
      <rPr>
        <i/>
        <sz val="11"/>
        <color rgb="FF51883E"/>
        <rFont val="Roboto Light"/>
      </rPr>
      <t>National Greenhouse and Energy Reporting Act 2007</t>
    </r>
    <r>
      <rPr>
        <sz val="11"/>
        <color rgb="FF51883E"/>
        <rFont val="Roboto Light"/>
      </rPr>
      <t>. 
Our GHG emissions performance metrics are detailed below.</t>
    </r>
  </si>
  <si>
    <r>
      <rPr>
        <vertAlign val="superscript"/>
        <sz val="9"/>
        <rFont val="Roboto Light"/>
      </rPr>
      <t>1</t>
    </r>
    <r>
      <rPr>
        <sz val="9"/>
        <rFont val="Roboto Light"/>
      </rPr>
      <t xml:space="preserve"> Data does not include Gold Road employees travelling on Gruyere FIFO (short haul) which totals 122.51 for 2023 as this is included in the Gruyere 50% attributable figure.</t>
    </r>
  </si>
  <si>
    <t>Scope 1 GHG emissions refer to direct GHG emissions from our operations. They are comprised of fuel use, on-site electricity generation and liquefied petroleum gas (LPG). The Scope 1 emission factors applied are standard factors consistent with the Australian National Greenhouse and Energy Reporting Measurement Determination 2008, the Intergovernmental Panel on Climate Change (IPCC), the IEA and the National Greenhouse Gas Inventory to the United Nations Framework Convention on Climate Change (UNFCCC). Where possible, factors are also sourced from electricity retailers. We use calculation approaches aligned to guidance from the World Resources Institute/World Business Council for Sustainable Development.</t>
  </si>
  <si>
    <t>GHG emissions intensity is calculated with reference to both Scope 1 and Scope 2 greenhouse gas emissions.</t>
  </si>
  <si>
    <r>
      <t>Socio-economic development (SED) spend</t>
    </r>
    <r>
      <rPr>
        <vertAlign val="superscript"/>
        <sz val="11"/>
        <rFont val="Roboto Light"/>
      </rPr>
      <t>1</t>
    </r>
    <r>
      <rPr>
        <sz val="11"/>
        <rFont val="Roboto Light"/>
      </rPr>
      <t xml:space="preserve">  ($)</t>
    </r>
  </si>
  <si>
    <r>
      <rPr>
        <vertAlign val="superscript"/>
        <sz val="9"/>
        <rFont val="Roboto Light"/>
      </rPr>
      <t>1</t>
    </r>
    <r>
      <rPr>
        <sz val="9"/>
        <rFont val="Roboto Light"/>
      </rPr>
      <t xml:space="preserve"> Calculations based on USD 66,401.87 (exchange rate 0.6840 as at 29 December 2023 according to the Reserve Bank of Australia)</t>
    </r>
  </si>
  <si>
    <r>
      <t>Diversity - Employees</t>
    </r>
    <r>
      <rPr>
        <vertAlign val="superscript"/>
        <sz val="11"/>
        <rFont val="Roboto Light"/>
      </rPr>
      <t>1</t>
    </r>
  </si>
  <si>
    <r>
      <t>Average % of Aboriginal employees</t>
    </r>
    <r>
      <rPr>
        <vertAlign val="superscript"/>
        <sz val="11"/>
        <rFont val="Roboto Light"/>
      </rPr>
      <t>1</t>
    </r>
  </si>
  <si>
    <r>
      <rPr>
        <vertAlign val="superscript"/>
        <sz val="9"/>
        <rFont val="Roboto Light"/>
      </rPr>
      <t>1</t>
    </r>
    <r>
      <rPr>
        <sz val="9"/>
        <rFont val="Roboto Light"/>
      </rPr>
      <t xml:space="preserve"> Gruyere direct employees only, excludes contractor workforce therefore information for 2022, 2021 and 2020 restated</t>
    </r>
  </si>
  <si>
    <t>Gold Road is committed to the safe, environmentally sound and socially responsible design, construction and operation of all its Tailings Storage Facilities (TSF). We believe in responsible tailings management to minimise the risk of TSF failures, maintain regional biodiversity values, protect surface and groundwater quality, prevent uncontrolled releases and reduce long-term closure liabilities.  
Gruyere operates an Integrated Waste Landform Tailings Storage Facility.  Gold Fields is an International Council of Mining and Metals (ICMM) member and has committed to achieving conformance with the Global Industry Standard on Tailings Management (GISTM) (2020).  Gruyere is signatory to the International Cyanide Management Cod for the Manufacture, Transport and Use of Cyanide in the Product of Gold (known as the Cyanide Code).</t>
  </si>
  <si>
    <t xml:space="preserve">GRI 14: Mining Sector 2024 | Topic 14.6 Tailings </t>
  </si>
  <si>
    <t>Table 1: Key corporate governance documents</t>
  </si>
  <si>
    <t>Tax Risk Governance Framework *</t>
  </si>
  <si>
    <t>Treasury Policy *</t>
  </si>
  <si>
    <t>Gold Road is committed to running the Company with a strong, positive corporate culture, ethical behaviour, and the highest standards of corporate governance. 
The highest authority in the Company is the Board, which is responsible for the overall corporate governance of the Company, including formulating its strategic direction, approving the Company’s statement of Core Values, which underpins Gold Road’s culture, setting risk appetite, demonstrating leadership and tone from the top, setting remuneration, ESG matters, and monitoring the performance of Directors and Executives. 
The Board consists of five established committees, shown in Figure 1.  
All policies and procedures are internally reviewed and managed by our senior leadership team and further reviewed by the Sustainability &amp; Risk Committee and approved by the Board when related to corporate governance documents. 
Our corporate governance documents are made publicly available on our website.   Internal policy documents are dentoed with '*'.</t>
  </si>
  <si>
    <t>Value Distributed</t>
  </si>
  <si>
    <r>
      <rPr>
        <vertAlign val="superscript"/>
        <sz val="9"/>
        <color theme="1"/>
        <rFont val="Roboto Light"/>
      </rPr>
      <t>1</t>
    </r>
    <r>
      <rPr>
        <sz val="9"/>
        <color theme="1"/>
        <rFont val="Roboto Light"/>
      </rPr>
      <t xml:space="preserve">  Local is defined as areas within the regions where we operate and those Australian registered businesses that have a postal address and physical operation within the Goldfields and Pilbara regions in Western Australia and northeast Queensland</t>
    </r>
  </si>
  <si>
    <t>Gold Road does not operate in any of the countries designated among the 20 lowest rankings in the 2023 Transparency International Corruption Perception Index (TICPI). All of our operations and mineral production is in Australia, as shown in the map below.</t>
  </si>
  <si>
    <t>Risk and ESG Committee meetings with oversight of modern slavery</t>
  </si>
  <si>
    <r>
      <t>LTIFR</t>
    </r>
    <r>
      <rPr>
        <vertAlign val="superscript"/>
        <sz val="11"/>
        <color rgb="FF000000"/>
        <rFont val="Roboto Light"/>
      </rPr>
      <t>1</t>
    </r>
  </si>
  <si>
    <r>
      <t>TRIFR</t>
    </r>
    <r>
      <rPr>
        <vertAlign val="superscript"/>
        <sz val="11"/>
        <color rgb="FF000000"/>
        <rFont val="Roboto Light"/>
      </rPr>
      <t>2</t>
    </r>
  </si>
  <si>
    <r>
      <rPr>
        <vertAlign val="superscript"/>
        <sz val="9"/>
        <color theme="1"/>
        <rFont val="Roboto Light"/>
      </rPr>
      <t>1</t>
    </r>
    <r>
      <rPr>
        <sz val="9"/>
        <color theme="1"/>
        <rFont val="Roboto Light"/>
      </rPr>
      <t xml:space="preserve"> Employees include part-time, full-time, maximum term and casual</t>
    </r>
  </si>
  <si>
    <r>
      <rPr>
        <vertAlign val="superscript"/>
        <sz val="9"/>
        <color theme="1"/>
        <rFont val="Roboto Light"/>
      </rPr>
      <t>2</t>
    </r>
    <r>
      <rPr>
        <sz val="9"/>
        <color theme="1"/>
        <rFont val="Roboto Light"/>
      </rPr>
      <t xml:space="preserve"> Collection of Contractor training data commenced in March 2023</t>
    </r>
  </si>
  <si>
    <r>
      <rPr>
        <vertAlign val="superscript"/>
        <sz val="9"/>
        <color theme="1"/>
        <rFont val="Roboto Light"/>
      </rPr>
      <t>1</t>
    </r>
    <r>
      <rPr>
        <sz val="9"/>
        <color theme="1"/>
        <rFont val="Roboto Light"/>
      </rPr>
      <t xml:space="preserve"> Lost-Time Injury Frequency Rate (LTIFR): The sum of lost-time cases / 1,000,000 divided by actual hours to ensure that incident classification definitions are applied uniformly across the Occupational Safety and Health Administration (OSHA) guidelines for the recording and reporting of occupational injuries and illnesses</t>
    </r>
  </si>
  <si>
    <r>
      <rPr>
        <vertAlign val="superscript"/>
        <sz val="9"/>
        <color theme="1"/>
        <rFont val="Roboto Light"/>
      </rPr>
      <t>2</t>
    </r>
    <r>
      <rPr>
        <sz val="9"/>
        <color theme="1"/>
        <rFont val="Roboto Light"/>
      </rPr>
      <t xml:space="preserve"> Total Recordable Injury Frequency Rate (TRIFR): The sum of (fatalities + lost-time cases + restricted work cases + medical treatment cases x 1,000,000 hours worked) divided by actual hours to ensure that incident classification definitions are applied uniformly across the Occupational Safety and Health Administration (OSHA) guidelines for the recording and reporting of occupation</t>
    </r>
    <r>
      <rPr>
        <sz val="9"/>
        <rFont val="Roboto Light"/>
      </rPr>
      <t>al injuries and illnesses</t>
    </r>
    <r>
      <rPr>
        <sz val="9"/>
        <color rgb="FFFF0000"/>
        <rFont val="Roboto Light"/>
      </rPr>
      <t xml:space="preserve"> </t>
    </r>
  </si>
  <si>
    <r>
      <rPr>
        <vertAlign val="superscript"/>
        <sz val="9"/>
        <rFont val="Roboto Light"/>
      </rPr>
      <t xml:space="preserve">2 </t>
    </r>
    <r>
      <rPr>
        <sz val="9"/>
        <rFont val="Roboto Light"/>
      </rPr>
      <t>Information for 2020 and 2019 restated. Permanent Part-time female % figures were incorrectly calculated as a percentage of total headcount</t>
    </r>
  </si>
  <si>
    <r>
      <rPr>
        <vertAlign val="superscript"/>
        <sz val="9"/>
        <color theme="1"/>
        <rFont val="Roboto Light"/>
      </rPr>
      <t>1</t>
    </r>
    <r>
      <rPr>
        <sz val="9"/>
        <color theme="1"/>
        <rFont val="Roboto Light"/>
      </rPr>
      <t xml:space="preserve"> Definition of Gold Road's leadership categories in relation to the allocated role within the business is in Table 11 below</t>
    </r>
  </si>
  <si>
    <r>
      <rPr>
        <vertAlign val="superscript"/>
        <sz val="9"/>
        <color theme="1"/>
        <rFont val="Roboto Light"/>
      </rPr>
      <t>1</t>
    </r>
    <r>
      <rPr>
        <sz val="9"/>
        <color theme="1"/>
        <rFont val="Roboto Light"/>
      </rPr>
      <t xml:space="preserve"> Definition of Gold Road's occupational categories in relation to the allocated role within the business is in Table 11 below</t>
    </r>
  </si>
  <si>
    <t>Gold Road is committed to the responsible management of water resources. 
Gold Road uses groundwater under approved abstraction water licences for its exploration activities and potable water for human consumption activities.  We do not operate in areas of baseline water stress. Our mines and exploration areas are located in areas of medium to low baseline water stress, as defined by the World Resources Institute's Aqueduct Water Risk Atlas tool.</t>
  </si>
  <si>
    <t>In the 2022 Report, non-hazardous waste directed to landfill in 2021 was over reported, which was only discovered after the report was published.  This figure has been restated in the 2023 Report</t>
  </si>
  <si>
    <r>
      <t>Queensland</t>
    </r>
    <r>
      <rPr>
        <b/>
        <vertAlign val="superscript"/>
        <sz val="11"/>
        <color rgb="FF000000"/>
        <rFont val="Roboto Light"/>
      </rPr>
      <t>1</t>
    </r>
    <r>
      <rPr>
        <b/>
        <sz val="11"/>
        <color rgb="FF000000"/>
        <rFont val="Roboto Light"/>
      </rPr>
      <t xml:space="preserve"> </t>
    </r>
  </si>
  <si>
    <r>
      <rPr>
        <vertAlign val="superscript"/>
        <sz val="9"/>
        <rFont val="Roboto Light"/>
      </rPr>
      <t>1</t>
    </r>
    <r>
      <rPr>
        <sz val="9"/>
        <rFont val="Roboto Light"/>
      </rPr>
      <t xml:space="preserve"> There was no ground disturbance at our Greenvale or Galloway  projects in 2023</t>
    </r>
  </si>
  <si>
    <r>
      <t xml:space="preserve">Other </t>
    </r>
    <r>
      <rPr>
        <b/>
        <vertAlign val="superscript"/>
        <sz val="11"/>
        <rFont val="Roboto Light"/>
      </rPr>
      <t>2</t>
    </r>
  </si>
  <si>
    <r>
      <rPr>
        <vertAlign val="superscript"/>
        <sz val="9"/>
        <rFont val="Roboto Light"/>
      </rPr>
      <t>2</t>
    </r>
    <r>
      <rPr>
        <sz val="9"/>
        <rFont val="Roboto Light"/>
      </rPr>
      <t xml:space="preserve"> Rehabilitation undertaken in 2023 to meet rehabilitation liability following acquisition of DGO</t>
    </r>
  </si>
  <si>
    <r>
      <rPr>
        <vertAlign val="superscript"/>
        <sz val="9"/>
        <color rgb="FF000000"/>
        <rFont val="Roboto Light"/>
      </rPr>
      <t>2</t>
    </r>
    <r>
      <rPr>
        <sz val="9"/>
        <color rgb="FF000000"/>
        <rFont val="Roboto Light"/>
      </rPr>
      <t xml:space="preserve"> Perth Mint 2021 Sustainability Report GHG emissions equate to 3.024 CO2-e per Troy ounce refined</t>
    </r>
  </si>
  <si>
    <r>
      <t>Community investment</t>
    </r>
    <r>
      <rPr>
        <vertAlign val="superscript"/>
        <sz val="11"/>
        <rFont val="Roboto Light"/>
      </rPr>
      <t>1</t>
    </r>
  </si>
  <si>
    <t>* International Financial Reporting Standards (IFRS) S1 and IFRS S2</t>
  </si>
  <si>
    <t>In 2023, the Gruyere JV  received a Notice of Breach and was fined $32,085 by WA Department of Energy, Mines, Industry Regulation and Safety.</t>
  </si>
  <si>
    <t>Total hours worked (number)</t>
  </si>
  <si>
    <t>Safety Fines and Penalties (number)</t>
  </si>
  <si>
    <t>GRI Number</t>
  </si>
  <si>
    <r>
      <t xml:space="preserve">Total Recordable Injury Frequency Rate (TRIFR)  (number)
</t>
    </r>
    <r>
      <rPr>
        <sz val="11"/>
        <rFont val="Roboto Light"/>
      </rPr>
      <t>(per 1,000,000 manhours worked)</t>
    </r>
  </si>
  <si>
    <r>
      <t xml:space="preserve">Lost Time Injury Frequency Rate (LTIFR) (number)
</t>
    </r>
    <r>
      <rPr>
        <sz val="11"/>
        <rFont val="Roboto Light"/>
      </rPr>
      <t>(per 1,000,000 manhours worked)</t>
    </r>
  </si>
  <si>
    <t>Table 6: Total Hours Worked</t>
  </si>
  <si>
    <t>Table 7: Safety Fines and Penalties</t>
  </si>
  <si>
    <t>Table 8: Total Workforce</t>
  </si>
  <si>
    <t>Table 9: Employee Diversity</t>
  </si>
  <si>
    <t>Table 10: Groundwater Licences (ML)</t>
  </si>
  <si>
    <t>Table 11: Total Water Withdrawn by Source (ML)</t>
  </si>
  <si>
    <t>Table 12: Total Water Consumption (ML)</t>
  </si>
  <si>
    <t>Table 13: Total water discharged by quality and destination (ML)</t>
  </si>
  <si>
    <t>Table 14: Water intensities (ML)</t>
  </si>
  <si>
    <t>Table 15: Waste by composition, in metric tons (t)</t>
  </si>
  <si>
    <t>Table 16: Material Used by Weight or Volume</t>
  </si>
  <si>
    <t>Table 17: Waste diverted from disposal by recovery, in metric tons (t)</t>
  </si>
  <si>
    <t>Table 18: Waste directed to disposal, in metric tons (t)</t>
  </si>
  <si>
    <t>Table 19: Waste Intensities (tonne)</t>
  </si>
  <si>
    <t>Table 20: Total energy use</t>
  </si>
  <si>
    <t>Table 21: Primary sources of energy consumption</t>
  </si>
  <si>
    <t>Table 22: Energy Intensity (GJ)</t>
  </si>
  <si>
    <t xml:space="preserve">Table 23: Production Metrics </t>
  </si>
  <si>
    <t>Table 24: Total Scope 1, 2 and 3 GHG emissions (tCO2-e)</t>
  </si>
  <si>
    <t>Table 25: Total GHG emissions by location (tCO2-e)</t>
  </si>
  <si>
    <t>Table 26: Total GHG emissions by gas (kg)</t>
  </si>
  <si>
    <t>Table 27: Direct GHG emissions by type (tCO2-e)</t>
  </si>
  <si>
    <t>Table 28: Indirect GHG emissions by type (tCO2-e)</t>
  </si>
  <si>
    <t>Table 29: Scope 3 GHG emissions (tCO2-e)</t>
  </si>
  <si>
    <t>Table 30: GHG Emissions Intensity</t>
  </si>
  <si>
    <t xml:space="preserve">Table 9: Employee Diversity </t>
  </si>
  <si>
    <t>Table 10: Groundwater Licences</t>
  </si>
  <si>
    <t>Table 11: Water withdrawn by source</t>
  </si>
  <si>
    <t>Table 12: Water Consumption</t>
  </si>
  <si>
    <t xml:space="preserve">Table 13: Water Discharge </t>
  </si>
  <si>
    <t>Table 14: Water Intensity</t>
  </si>
  <si>
    <t>Table 15: Waste by Composition</t>
  </si>
  <si>
    <t>Table 16: Material Used</t>
  </si>
  <si>
    <t>Table 17: Waste Diverted from Disposal</t>
  </si>
  <si>
    <t xml:space="preserve">Table 18: Waste Diverted to Disposal </t>
  </si>
  <si>
    <t xml:space="preserve">Table 19: Waste Intensity </t>
  </si>
  <si>
    <t>Table 20: Total Energy Use</t>
  </si>
  <si>
    <t xml:space="preserve">Table 21: Primary Sources of Energy Consumption </t>
  </si>
  <si>
    <t xml:space="preserve">Table 22: Energy Intensity </t>
  </si>
  <si>
    <t>Table 24: Total Scope 1, 2 and 3 greenhouse gas emissions</t>
  </si>
  <si>
    <t>Table 25: Total greenhouse gas emissions by location</t>
  </si>
  <si>
    <t>Table 26: Total greenhouse gas emissions by gas</t>
  </si>
  <si>
    <t>Table 27: Direct greenhouse gas emissions by type (tCO2-e)</t>
  </si>
  <si>
    <t>Table 28: Indirect greenhouse gas emissions by type (tCO2-e)</t>
  </si>
  <si>
    <t>Table 29: Scope 3 Greenhouse gas emissions (tCO2-e)</t>
  </si>
  <si>
    <t xml:space="preserve">Table 2: Total Hours Worked </t>
  </si>
  <si>
    <t>Total hours worked - employees</t>
  </si>
  <si>
    <t>Total hours worked - contractors</t>
  </si>
  <si>
    <t>Table 3: Injury frequency rates (LTIFR and TRIFR) total employees and contractors (per 1,000,000 hours worked)</t>
  </si>
  <si>
    <t xml:space="preserve">Table 4: Lost Time Injuries (LTI) - employees and contractors </t>
  </si>
  <si>
    <t xml:space="preserve">Table 5: Lost Time Injury Frequency Rate (LTIFR) - employees and contractors </t>
  </si>
  <si>
    <t>Total number LTI – employees</t>
  </si>
  <si>
    <t>Total number LTI – contractors</t>
  </si>
  <si>
    <t xml:space="preserve">Table 6: Total Recordable Injuries (TRI) - employees and contractors </t>
  </si>
  <si>
    <t>Number of TRI - employees</t>
  </si>
  <si>
    <t>Number of TRI - contractors</t>
  </si>
  <si>
    <t xml:space="preserve">Table 7: Total Recordable Injury Frequency Rate (TRIFR) - employees and contractors </t>
  </si>
  <si>
    <t xml:space="preserve">Table 8: All Injury Frequency Rate - employees </t>
  </si>
  <si>
    <t>Table 9: Safety Fines and Penalties</t>
  </si>
  <si>
    <t>Table 2: Total Hours Worked</t>
  </si>
  <si>
    <t>Table 3: Injury Frequency Rates (LTIFR and TRIFR)</t>
  </si>
  <si>
    <t xml:space="preserve">Table 5: Lost Time Injury Frequency Rate (LTIFR) </t>
  </si>
  <si>
    <t>Table 4: Lost Time Injuries (LTI)</t>
  </si>
  <si>
    <t>Table 6: Total Recordable Injuries (TRI)</t>
  </si>
  <si>
    <t>Table 7: Total Recordable Injury Frequency Rate (TRIFR)</t>
  </si>
  <si>
    <t>Table 8: All Injury Frequency Rate</t>
  </si>
  <si>
    <t>* United Nations Sustainable Development Goals (SDGs)</t>
  </si>
  <si>
    <t xml:space="preserve">Policies </t>
  </si>
  <si>
    <t>Health, Safety and Wellbeing Policy</t>
  </si>
  <si>
    <t>Director Related Entities Policy</t>
  </si>
  <si>
    <t>Selection and Appointment of New Directors Policy</t>
  </si>
  <si>
    <t>Selection of External Auditor and Rotation of Audit Engagement Partners</t>
  </si>
  <si>
    <t>Standards</t>
  </si>
  <si>
    <t>Social &amp; Community Standards</t>
  </si>
  <si>
    <t>Community Management Standard</t>
  </si>
  <si>
    <t>People and Culture Standards</t>
  </si>
  <si>
    <t>Remuneration and Benefits Standard</t>
  </si>
  <si>
    <t>Talent and Performance Standard</t>
  </si>
  <si>
    <t>Health, Safety &amp; Environment Standards</t>
  </si>
  <si>
    <t>HSE-STD-01 Strategic Intent &amp; Execution </t>
  </si>
  <si>
    <t>HSE-STD-02 Statutory &amp; Regulatory Obligations </t>
  </si>
  <si>
    <t>HSE-STD-03 Capability, Competency &amp; Culture </t>
  </si>
  <si>
    <t>HSE-STD-04 Communication, Consultation &amp; Participation </t>
  </si>
  <si>
    <t>HSE-STD-05 Risk and Change Management </t>
  </si>
  <si>
    <t>HSE-STD-06 Incident and Investigation Management </t>
  </si>
  <si>
    <t>HSE-STD-07 Crisis and Emergency Management </t>
  </si>
  <si>
    <t>HSE-STD-08 Waste Management </t>
  </si>
  <si>
    <t>HSE-STD-09 Mine Closure </t>
  </si>
  <si>
    <t>HSE-STD-10 Biodiversity </t>
  </si>
  <si>
    <t>HSE-STD-11 Water Management </t>
  </si>
  <si>
    <t>HSE-STD-12 Tailings Management </t>
  </si>
  <si>
    <t>HSE-STD-13 Health and Hygiene Management </t>
  </si>
  <si>
    <t>HSE-STD-14 Contractor Management &amp; Procurement </t>
  </si>
  <si>
    <t>HSE-STD-15 Monitoring Audit and Management Review </t>
  </si>
  <si>
    <t xml:space="preserve">The Board is the highest authority in the Company and is responsible for the overall corporate governance of the Company. The Board Risk and ESG Committee meets at least quarterly and reports regularly to the full Board. The Risk and ESG Committee oversees and monitors the Company’s risk profile and reviews any significant changes to material and strategic risks identified by management, ensuring these remain within the risk appetite set by the Board. It oversees the Company’s sustainability strategy, plans and performance, particularly in the areas of health, safety, environment, climate change and social compliance and performance, and it monitors systems and compliance with relevant laws, regulations, policies, standards, and procedures.  
Management of sustainability matters is delegated to the Sustainability and Risk Committee which comprises both Executive Leaders and Senior Management. This committee, established in February 2020, meets quarterly and reports to the Executive Leadership Team and is chaired by the General Manager, Social Performance and External Relations. </t>
  </si>
  <si>
    <t>Executive Leadership</t>
  </si>
  <si>
    <r>
      <t>Average contractor headcount for period</t>
    </r>
    <r>
      <rPr>
        <vertAlign val="superscript"/>
        <sz val="11"/>
        <color theme="1"/>
        <rFont val="Roboto Light"/>
      </rPr>
      <t>1</t>
    </r>
    <r>
      <rPr>
        <sz val="11"/>
        <color theme="1"/>
        <rFont val="Roboto Light"/>
      </rPr>
      <t xml:space="preserve"> </t>
    </r>
  </si>
  <si>
    <t>Gold Road is committed to providing learning and development opportunities to our people.  Training and education is important to building awareness and promoting diversity and inclusion within our workforce.
Our training performance metrics are detailed below</t>
  </si>
  <si>
    <r>
      <rPr>
        <vertAlign val="superscript"/>
        <sz val="11"/>
        <color theme="1"/>
        <rFont val="Roboto Light"/>
      </rPr>
      <t>1</t>
    </r>
    <r>
      <rPr>
        <sz val="11"/>
        <color theme="1"/>
        <rFont val="Roboto Light"/>
      </rPr>
      <t xml:space="preserve"> With the implementation of the HCMA in 2023, anyone who is not a Gold Road employee attending or working on our operations have been categorised as contractors resulting in the significant increase in contractor numbers </t>
    </r>
  </si>
  <si>
    <t xml:space="preserve">Hazardous Waste - Recycling </t>
  </si>
  <si>
    <t xml:space="preserve">Non-hazardous Waste - Recycling </t>
  </si>
  <si>
    <t>Hazardous Waste - Landfill</t>
  </si>
  <si>
    <t>Non-hazardous Waste - Landfill</t>
  </si>
  <si>
    <t>Endorse</t>
  </si>
  <si>
    <t xml:space="preserve">Owns </t>
  </si>
  <si>
    <t>Approves</t>
  </si>
  <si>
    <t>Table 1: Oversight and accountability for sustainability policies and standards</t>
  </si>
  <si>
    <t>During CY23, we improved our disclosure against the reporting frameworks with 19 new and updated data tables.</t>
  </si>
  <si>
    <r>
      <t>Scope 3</t>
    </r>
    <r>
      <rPr>
        <vertAlign val="superscript"/>
        <sz val="11"/>
        <color rgb="FF000000"/>
        <rFont val="Roboto Light"/>
      </rPr>
      <t>1</t>
    </r>
  </si>
  <si>
    <r>
      <t>Revenue</t>
    </r>
    <r>
      <rPr>
        <vertAlign val="superscript"/>
        <sz val="11"/>
        <color rgb="FF000000"/>
        <rFont val="Roboto Light"/>
      </rPr>
      <t>1</t>
    </r>
  </si>
  <si>
    <r>
      <t>Total Operating Costs</t>
    </r>
    <r>
      <rPr>
        <vertAlign val="superscript"/>
        <sz val="11"/>
        <rFont val="Roboto Light"/>
      </rPr>
      <t>2</t>
    </r>
  </si>
  <si>
    <r>
      <t>Total Employment Wages</t>
    </r>
    <r>
      <rPr>
        <vertAlign val="superscript"/>
        <sz val="11"/>
        <rFont val="Roboto Light"/>
      </rPr>
      <t>3</t>
    </r>
  </si>
  <si>
    <r>
      <t>Royalties</t>
    </r>
    <r>
      <rPr>
        <vertAlign val="superscript"/>
        <sz val="11"/>
        <rFont val="Roboto Light"/>
      </rPr>
      <t>4</t>
    </r>
  </si>
  <si>
    <r>
      <t>Other Government payments</t>
    </r>
    <r>
      <rPr>
        <vertAlign val="superscript"/>
        <sz val="11"/>
        <color rgb="FF000000"/>
        <rFont val="Roboto Light"/>
      </rPr>
      <t>5</t>
    </r>
  </si>
  <si>
    <r>
      <rPr>
        <vertAlign val="superscript"/>
        <sz val="9"/>
        <rFont val="Roboto Light"/>
      </rPr>
      <t xml:space="preserve">2 </t>
    </r>
    <r>
      <rPr>
        <sz val="9"/>
        <rFont val="Roboto Light"/>
      </rPr>
      <t>Consolidated operating costs for the Gold Road Group of Companies comprising cost of sales, exploration expenditure, corporate and technical services</t>
    </r>
  </si>
  <si>
    <r>
      <rPr>
        <vertAlign val="superscript"/>
        <sz val="9"/>
        <rFont val="Roboto Light"/>
      </rPr>
      <t xml:space="preserve">3 </t>
    </r>
    <r>
      <rPr>
        <sz val="9"/>
        <rFont val="Roboto Light"/>
      </rPr>
      <t>Total wages includes compulsory employer superannuation contributions</t>
    </r>
  </si>
  <si>
    <r>
      <rPr>
        <vertAlign val="superscript"/>
        <sz val="9"/>
        <rFont val="Roboto Light"/>
      </rPr>
      <t xml:space="preserve">4 </t>
    </r>
    <r>
      <rPr>
        <sz val="9"/>
        <rFont val="Roboto Light"/>
      </rPr>
      <t>Gold Road's 50% share of all Gruyere royalties</t>
    </r>
  </si>
  <si>
    <r>
      <rPr>
        <vertAlign val="superscript"/>
        <sz val="9"/>
        <rFont val="Roboto Light"/>
      </rPr>
      <t xml:space="preserve">5 </t>
    </r>
    <r>
      <rPr>
        <sz val="9"/>
        <rFont val="Roboto Light"/>
      </rPr>
      <t>Payments to Government includes paytenement rents, local Shire rates and levies</t>
    </r>
  </si>
  <si>
    <r>
      <rPr>
        <vertAlign val="superscript"/>
        <sz val="9"/>
        <rFont val="Roboto Light"/>
      </rPr>
      <t>1</t>
    </r>
    <r>
      <rPr>
        <sz val="9"/>
        <rFont val="Roboto Light"/>
      </rPr>
      <t xml:space="preserve"> Value derived from the Gold Road's Cash Flow Statements</t>
    </r>
  </si>
  <si>
    <r>
      <rPr>
        <vertAlign val="superscript"/>
        <sz val="9"/>
        <rFont val="Roboto Light"/>
      </rPr>
      <t>1</t>
    </r>
    <r>
      <rPr>
        <sz val="9"/>
        <rFont val="Roboto Light"/>
      </rPr>
      <t xml:space="preserve"> All community investments were made in Western Australia. Community investments are voluntary financial contributions, including cash, in-kind donations of assets and employee time. The 2019 and 2020 values represent cash contributions only</t>
    </r>
  </si>
  <si>
    <t xml:space="preserve">Hazardous Waste- Recycling </t>
  </si>
  <si>
    <t xml:space="preserve">Non- Hazardous Waste Recycling </t>
  </si>
  <si>
    <t>Table 30: Greenhouse gas emissions Intensity</t>
  </si>
  <si>
    <r>
      <t>Table 3: Average training hours per type</t>
    </r>
    <r>
      <rPr>
        <vertAlign val="superscript"/>
        <sz val="11"/>
        <color rgb="FFAA2B77"/>
        <rFont val="Roboto Light"/>
      </rPr>
      <t>1</t>
    </r>
    <r>
      <rPr>
        <sz val="11"/>
        <color rgb="FFAA2B77"/>
        <rFont val="Roboto Light"/>
      </rPr>
      <t xml:space="preserve"> </t>
    </r>
  </si>
  <si>
    <r>
      <t>Employee</t>
    </r>
    <r>
      <rPr>
        <vertAlign val="superscript"/>
        <sz val="11"/>
        <rFont val="Roboto Light"/>
      </rPr>
      <t>2</t>
    </r>
  </si>
  <si>
    <r>
      <t>Contractor</t>
    </r>
    <r>
      <rPr>
        <vertAlign val="superscript"/>
        <sz val="11"/>
        <color theme="1"/>
        <rFont val="Roboto Light"/>
      </rPr>
      <t>3</t>
    </r>
  </si>
  <si>
    <r>
      <rPr>
        <vertAlign val="superscript"/>
        <sz val="9"/>
        <color theme="1"/>
        <rFont val="Roboto Light"/>
      </rPr>
      <t>2</t>
    </r>
    <r>
      <rPr>
        <sz val="9"/>
        <color theme="1"/>
        <rFont val="Roboto Light"/>
      </rPr>
      <t xml:space="preserve"> Employees include part-time, full-time, maximum term and casual</t>
    </r>
  </si>
  <si>
    <r>
      <rPr>
        <vertAlign val="superscript"/>
        <sz val="9"/>
        <color theme="1"/>
        <rFont val="Roboto Light"/>
      </rPr>
      <t>3</t>
    </r>
    <r>
      <rPr>
        <sz val="9"/>
        <color theme="1"/>
        <rFont val="Roboto Light"/>
      </rPr>
      <t xml:space="preserve"> Collection of Contractor training data commenced in March 2023</t>
    </r>
  </si>
  <si>
    <r>
      <t>Number entitled to Parental Leave</t>
    </r>
    <r>
      <rPr>
        <vertAlign val="superscript"/>
        <sz val="11"/>
        <rFont val="Roboto Light"/>
      </rPr>
      <t>1</t>
    </r>
  </si>
  <si>
    <r>
      <rPr>
        <vertAlign val="superscript"/>
        <sz val="9"/>
        <color theme="1"/>
        <rFont val="Roboto Light"/>
      </rPr>
      <t>1</t>
    </r>
    <r>
      <rPr>
        <sz val="9"/>
        <color theme="1"/>
        <rFont val="Roboto Light"/>
      </rPr>
      <t xml:space="preserve"> Gold Road offers Parental Leave to all Permenant and Maximum Term employees </t>
    </r>
  </si>
  <si>
    <r>
      <rPr>
        <vertAlign val="superscript"/>
        <sz val="9"/>
        <color theme="1"/>
        <rFont val="Roboto Light"/>
      </rPr>
      <t>1</t>
    </r>
    <r>
      <rPr>
        <sz val="9"/>
        <color theme="1"/>
        <rFont val="Roboto Light"/>
      </rPr>
      <t xml:space="preserve"> Average hours is calculated by dividing total training hours by  total number of employees /contractors </t>
    </r>
  </si>
  <si>
    <r>
      <t>Employees eligible to participate in performance review</t>
    </r>
    <r>
      <rPr>
        <vertAlign val="superscript"/>
        <sz val="11"/>
        <rFont val="Roboto Light"/>
      </rPr>
      <t>1</t>
    </r>
  </si>
  <si>
    <r>
      <rPr>
        <vertAlign val="superscript"/>
        <sz val="9"/>
        <rFont val="Roboto Light"/>
      </rPr>
      <t>1</t>
    </r>
    <r>
      <rPr>
        <sz val="9"/>
        <rFont val="Roboto Light"/>
      </rPr>
      <t xml:space="preserve"> All employees who have successfully completed probation before 1 August 2023</t>
    </r>
  </si>
  <si>
    <r>
      <t>Table 6: Employee Engagement</t>
    </r>
    <r>
      <rPr>
        <vertAlign val="superscript"/>
        <sz val="11"/>
        <color rgb="FFAA2B77"/>
        <rFont val="Roboto Light"/>
      </rPr>
      <t>1</t>
    </r>
  </si>
  <si>
    <r>
      <rPr>
        <vertAlign val="superscript"/>
        <sz val="9"/>
        <color theme="1"/>
        <rFont val="Roboto Light"/>
      </rPr>
      <t>1</t>
    </r>
    <r>
      <rPr>
        <sz val="9"/>
        <color theme="1"/>
        <rFont val="Roboto Light"/>
      </rPr>
      <t xml:space="preserve"> Participation is defined as the response rate of employees completing the annual culture survey, Engagement is defined as the mean of responses within the culture survey to a validated six-item scale measuring aspects of employees’ feelings, motivation and satisfaction in relation to their work at Gold Road</t>
    </r>
  </si>
  <si>
    <t>Local Other – Western Australia and Queensland (excluding regional spend)</t>
  </si>
  <si>
    <t>Aboriginal employees</t>
  </si>
  <si>
    <t>Total Ground Water</t>
  </si>
  <si>
    <r>
      <t>Gold Road Resources Limited (Gold Road or the Company), is listed on the Australian Securities Exchange (ASX:GOR) and is headquartered in Perth, Western Australia. 
This data pack reflects Gold Road's annual sustainability performance and includes additional data that is not included in the main Sustainability Report. The data provided herein should be read in conjunction with the 2023 Sustainability Report and covers the calendar year 2023.
The Performance Data has been prepared for our shareholders and stakeholders, which includes our employees, contractors, suppliers, local communities and customers, and providers of capita and covers our 100% owned exploration activities, our head office, and our 50% non-operating interest in the Gruyere Gold Mine in Western Australia.
This data pack has been prepared in accordance with the Global Reporting Initiative Standards (</t>
    </r>
    <r>
      <rPr>
        <b/>
        <sz val="11"/>
        <color theme="1"/>
        <rFont val="Roboto Light"/>
      </rPr>
      <t>GRI</t>
    </r>
    <r>
      <rPr>
        <sz val="11"/>
        <color theme="1"/>
        <rFont val="Roboto Light"/>
      </rPr>
      <t>) which represents global best practice for reporting sustainability impact information.  
We report to the Sustainability Accounting Standards Board (</t>
    </r>
    <r>
      <rPr>
        <b/>
        <sz val="11"/>
        <color theme="1"/>
        <rFont val="Roboto Light"/>
      </rPr>
      <t>SASB</t>
    </r>
    <r>
      <rPr>
        <sz val="11"/>
        <color theme="1"/>
        <rFont val="Roboto Light"/>
      </rPr>
      <t>) Metals and Mining Standards. SASB Standards guide the disclosure of financially material sustainability information.  
In 2023, we have begun to align our reporting with International Financial Reporting Standards (</t>
    </r>
    <r>
      <rPr>
        <b/>
        <sz val="11"/>
        <color theme="1"/>
        <rFont val="Roboto Light"/>
      </rPr>
      <t>IFRS</t>
    </r>
    <r>
      <rPr>
        <sz val="11"/>
        <color theme="1"/>
        <rFont val="Roboto Light"/>
      </rPr>
      <t>) S1 and IFRS S2, the new sustainability reporting guidelines issued in 2023 by the International Sustainability Standards Board (</t>
    </r>
    <r>
      <rPr>
        <b/>
        <sz val="11"/>
        <color theme="1"/>
        <rFont val="Roboto Light"/>
      </rPr>
      <t>ISSB</t>
    </r>
    <r>
      <rPr>
        <sz val="11"/>
        <color theme="1"/>
        <rFont val="Roboto Light"/>
      </rPr>
      <t>). IFRS S2 subsumes the Taskforce on Climate related Financial Disclosures (TCFD), which we applied in our previous climate reporting. We have also begun to report in accordance with the Taskforce on Nature-related Financial Disclosures (</t>
    </r>
    <r>
      <rPr>
        <b/>
        <sz val="11"/>
        <color theme="1"/>
        <rFont val="Roboto Light"/>
      </rPr>
      <t>TNFD</t>
    </r>
    <r>
      <rPr>
        <sz val="11"/>
        <color theme="1"/>
        <rFont val="Roboto Light"/>
      </rPr>
      <t>). We are at the earliest stages of developing our reporting in line with the new standards and frameworks and expect to improve further in future years.  We are also reporting our contribution to the United Nations Sustainable Development Goals. Our application of the ten principles of the UN Global Compact is reported to the UN Global Compact.
The method we use to calculate emissions is specified by the Australian National Greenhouse and Energy Reporting Act.
Where data restatements have been made, they appear in footnotes in the relevant section.
All financial data is quoted in Australian dollars, unless otherwise noted.  Where percentages are given, rounding may result in totals of 99% or 101%.
The scope of this report includes data for calendar years 2023, 2022, 2021, 2020 and 2019. Granularity of reporting has improved since 2019 reflecting the evolution and increased quality of our ESG data capture and reporting processes. 
References to Gold Road, the Company, we or our, are references to Gold Road Resources Limited.
References to Gruyere are references to the Gruyere Gold Mine and Gruyere Joint Venture in which Gold Road holds a 50% non-operating interest.
Where 2019 data is reported for the Gruyere Gold Mine, it refers to the period from May to December 2019 and reflects only one full quarter of production being the December 2019 quarter.  
KPMG provided independent limited assurance over Gold Road's key sustainability information relating to our 100% owned and operated activities in this ESG data pack.  The Independent Limited Assurance Statement is included in the 2023 Sustainability Report - Annexure A.
PricewaterhouseCoopers Inc. (</t>
    </r>
    <r>
      <rPr>
        <b/>
        <sz val="11"/>
        <color theme="1"/>
        <rFont val="Roboto Light"/>
      </rPr>
      <t>PwC</t>
    </r>
    <r>
      <rPr>
        <sz val="11"/>
        <color theme="1"/>
        <rFont val="Roboto Light"/>
      </rPr>
      <t>) provided reasonable assurance over specified non-financial indicators of Gruyere in this ESG data pack. Assured non-financial indicators are highlighted green in the Gruyere tab.
Financial information covers the consolidated group comprising Gold Road Resources Limited and its subsidiaries shown in the Corporate Organisation Chart below.</t>
    </r>
  </si>
  <si>
    <t>Table 8: Production Metrics</t>
  </si>
  <si>
    <t>Ore Processed (GJ per Tonne)</t>
  </si>
  <si>
    <t>Total Ore Mined (GJ per Tonne)</t>
  </si>
  <si>
    <t>Total Material Mined (GJ per Tonne)</t>
  </si>
  <si>
    <t>Total Scope 1 and 2 greenhouse gas emissions (tCO2-e)</t>
  </si>
  <si>
    <t>Table 7: Carbon intensity of our operations (Scope 1 and 2)</t>
  </si>
  <si>
    <t>2023 Sustainability Report - 'Decent Work and Economic Growth - Introduction' (page 30) 
2023 ESG Data Pack - 'Our People' tab</t>
  </si>
  <si>
    <t>2023 ESG Data Pack - 'Our People' tab</t>
  </si>
  <si>
    <t>2023 Sustainability Report - addressed in each chapter of the report
2023 ESG Data Pack - 'Corporate Governance' and 'Oversight and Responsibility' tabs</t>
  </si>
  <si>
    <t>2023 ESG Data Pack - 'Cultural Heritage' tab</t>
  </si>
  <si>
    <t xml:space="preserve">2023 Sustainability Report - 'About This Report' (page 1)
2023 ESG Data Pack - 'About' tab </t>
  </si>
  <si>
    <t>2023 Sustainability Report - 'About Us' (page 1); 'Our Approach to Governance' (pages 7 - 8); 'Material Topics' (pages 10, 13 - 15)
2023 Corporate Governance Statement (pages 2 - 5, 13 - 14)
2023 ESG Data Pack - 'Corporate Governance'; 'Oversight and Responsibility' and 'Diversity and Inclusion' tabs</t>
  </si>
  <si>
    <t>2023 Corporate Governance Statement (pages 6 - 10)</t>
  </si>
  <si>
    <t>2023 Corporate Governance Statement (page 10) 
2023 Sustainability Report - 'Our Approach to Governance' (pages 7 - 8); 'Stakeholder engagement plans' (page 10)</t>
  </si>
  <si>
    <t>2023 Corporate Governance Statement (pages 6 - 8)</t>
  </si>
  <si>
    <t>2023 Corporate Governance Statement (pages 9 - 10)</t>
  </si>
  <si>
    <t>2023 Annual Report - 'Remuneration Report' (pages 46 - 62)
2023 Sustainability Report - 'Talent Attraction and Retention' (page 33)</t>
  </si>
  <si>
    <t>2023 Sustainability Report - 'Talent Attraction and Retention' (page 33)
2023 ESG Data Pack - 'Our People' tab</t>
  </si>
  <si>
    <t>2023 Sustainability Report - 'Climate Action' (page 17); 'Life on Land' (page 22); 'Decent Work and Economic Growth' (page 31)</t>
  </si>
  <si>
    <t>2023 Sustainability Report - 'Approach to Governance' (page 8); 'Stakeholder Engagement and Material Topics' (pages 9 - 12) 
2023 Corporate Governance Statement (pages 17 - 19)</t>
  </si>
  <si>
    <t>2023 Sustainability Report - 'Decent Work and Economic Growth - Industry Participation' (page 40)</t>
  </si>
  <si>
    <t>2023 Sustainability Report - 'Stakeholder Engagement and Material Topics' (pages 9 - 12)</t>
  </si>
  <si>
    <t>2023 Sustainability Report - 'Material Topics' (pages 13 - 15)</t>
  </si>
  <si>
    <t>2023 Sustainability Report - 'About Us' (page 5); 'Economic Performance' (page 7)
2023 ESG Data Pack - 'Economic Performance' tab</t>
  </si>
  <si>
    <t>2023 Sustainability Report - 'Decent Work and Economic Growth - Talent Attraction and Retention' (page 33)</t>
  </si>
  <si>
    <t>2023 Sustainability Report - 'Our Approach to Governance' (page 7)</t>
  </si>
  <si>
    <t>2023 Sustainability Report - 'Decent Work and Economic Growth - Procurement and Supply Chain' (page 42)
2023 ESG Data Pack - 'Economic Performance'; 'Responsible Production'; 'Our Suppliers' tabs</t>
  </si>
  <si>
    <t>2023 Sustainability Report - 'Our Approach to Governance' (pages 7 - 8)</t>
  </si>
  <si>
    <t xml:space="preserve">2023 Annual Report 
Tax Contribution and Government Report 
(Gold Road website - www.goldroad.com.au (Corporate Governance section) </t>
  </si>
  <si>
    <t>2023 Sustainability Report - 'Life on Land' (pages 22, 26)
2023 ESG Data Pack - 'Water' tab</t>
  </si>
  <si>
    <t>2023 Sustainability Report - 'Life on Land' (pages 21 - 25)
2023 ESG Data Pack - 'Biodiversity' tab</t>
  </si>
  <si>
    <t>2023 Sustainability Report - 'Climate Action' (pages 16 - 19)
2023 ESG Data Pack - 'GHG Emissions' tab</t>
  </si>
  <si>
    <t>2023 Sustainability Report - 'Decent Work and Economic Growth - Supplier Management' (page 44)</t>
  </si>
  <si>
    <t>2023 Sustainability Report - 'Decent Work and Economic Growth - Talent Attraction and Retention' (page 33)
2023 ESG Data Pack - 'Diversity and Inclusion' tab</t>
  </si>
  <si>
    <t xml:space="preserve">Labour Relations Standard - Gold Road website - www.goldroad.com.au (Corporate Governance section) </t>
  </si>
  <si>
    <t>2023 Sustainability Report - 'Approach to Governance' (page 8); 'Life on Land - Water' (pages 23, 26); 'Decent Work and Economic Growth - Diversity and Inclusion' (page 32)
2023 ESG Data Pack - 'Ethics and Integrity' tab</t>
  </si>
  <si>
    <t>2023 Sustainability Report - 'Decent Work and Economic Growth - Health, Safety and Wellbeing' (page 36)</t>
  </si>
  <si>
    <t>2023 Sustainability Report - 'Decent Work and Economic Growth - Health, Safety and Wellbeing' (page 36)
2023 ESG Data Pack - 'Health and Safety' tab</t>
  </si>
  <si>
    <t>2023 Sustainability Report - 'Decent Work and Economic Growth - Learning and Development' (page 35)
2023 ESG Data Pack - 'Training' tab</t>
  </si>
  <si>
    <t>2023 Sustainability Report - 'Decent Work and Economic Growth - Diversity and Inclusion' (page 32)
2023 ESG Data Pack - 'Diversity and Inclusion' tab</t>
  </si>
  <si>
    <t>2023 Sustainability Report - 'Decent Work and Economic Growth - Diversity and Inclusion' (page 32)</t>
  </si>
  <si>
    <t>2023 Sustainability Report - 'Decent Work and Economic Growth - Cultural Heritage' (page 38)</t>
  </si>
  <si>
    <t xml:space="preserve">2023 Sustainability Report - 'Decent Work and Economic Growth - Human Rights and Modern Slavery' (page 41)
2023 ESG Data Pack - 'Our Suppliers' tab </t>
  </si>
  <si>
    <t xml:space="preserve">2023 ESG Data Pack - 'Ethics and Integrity' tab </t>
  </si>
  <si>
    <t>303-1</t>
  </si>
  <si>
    <t>303-2</t>
  </si>
  <si>
    <t>2023 Sustainability Report - 'Climate Action' (page 17)</t>
  </si>
  <si>
    <t>2023 Sustainability Report - 'Life on Land - Tailings' (page 27)</t>
  </si>
  <si>
    <t>2023 ESG Data Pack - 'Gruyere Tailings Facilities' tab</t>
  </si>
  <si>
    <t xml:space="preserve">2023 ESG Data Pack - 'Gruyere Tailings Facilities' tab </t>
  </si>
  <si>
    <t>2023 Sustainability Report - 'Life on Land' (page 26)
2023 ESG Data Pack - 'Water' tab</t>
  </si>
  <si>
    <t>2023 Sustainability Report - 'Life on Land' (page 27)
2023 ESG Data Pack - 'Gruyere' tab</t>
  </si>
  <si>
    <t>2023 Sustainability Report - 'Life on Land' (page 27)
2023 ESG Data Pack - 'Waste' tab</t>
  </si>
  <si>
    <t>2023 Sustainability Report - 'Life on Land' (pages 22 - 25)
2023 ESG Data Pack - 'Biodiversity &amp; Land Management' tab</t>
  </si>
  <si>
    <t xml:space="preserve">2023 Sustainability Report - 'Approach to Governance' (pages 7 - 8)
2023 ESG Data Pack - 'Responsible Production' tab </t>
  </si>
  <si>
    <t xml:space="preserve">2023 ESG Data Pack - 'Our People' tab </t>
  </si>
  <si>
    <t xml:space="preserve">2023 Sustainability Report - 'Economic Performance' (page 7); 'Material Topics' (pages 10 - 11, 14) </t>
  </si>
  <si>
    <t>2023 Sustainability Report - 'Material Topics' (pages 10 - 11, 13); 'Climate Action' (pages 17 - 18)</t>
  </si>
  <si>
    <t>2023 Sustainability Report - 'Material Topics' (pages 10 - 11, 13); 'Life on Land' (pages 22 - 23)</t>
  </si>
  <si>
    <t>2023 Sustainability Report - 'Material Topics' (pages 10 - 11, 13); 'Life on Land' (pages 22 - 24)</t>
  </si>
  <si>
    <t>2023 Sustainability Report - 'Material Topics' (pages 10 - 11, 13); 'Climate Action' (pages 17 - 19)</t>
  </si>
  <si>
    <t>2023 Sustainability Report - 'Material Topics' (pages 10 - 11, 13); 'Life on Land' (page 27)</t>
  </si>
  <si>
    <t>2023 Sustainability Report - 'Material Topics' (pages 10 - 11, 14); 'Decent Work and Economic Growth' (pages 43 - 44)</t>
  </si>
  <si>
    <t>2023 Sustainability Report - 'Material Topics' (pages 10 - 11, 14); 'Decent Work and Economic Growth' (pages 30 - 31)</t>
  </si>
  <si>
    <t>2023 Sustainability Report - 'Material Topics' (pages 10 - 11, 14); 'Decent Work and Economic Growth' (pages 30 - 31, 36)</t>
  </si>
  <si>
    <t>2023 Sustainability Report - 'Material Topics' (pages 10 - 11, 14); 'Decent Work and Economic Growth' (pages 30 - 32)</t>
  </si>
  <si>
    <t>2023 Sustainability Report - 'Material Topics' (pages 10 - 11, 14); 'Decent Work and Economic Growth' (pages 30 - 31, 44)</t>
  </si>
  <si>
    <t>2023 Sustainability Report - 'Material Topics' (pages 10 - 11, 14); 'Decent Work and Economic Growth' (pages 30 - 31, 38)</t>
  </si>
  <si>
    <t>2023 Sustainability Report - 'Material Topics' (page 14); 'Decent Work and Economic Growth - Metrics and Targets' (pages 31, 38)
2023 ESG Data Pack - 'Cultural Heritage' tab</t>
  </si>
  <si>
    <t>GRI 414: Supplier Social Assessment</t>
  </si>
  <si>
    <t>2023 Sustainability Report - 'Material Topics' (pages 10 - 11, 14); 'Decent Work and Economic Growth' (pages 30 - 31, 41)</t>
  </si>
  <si>
    <t>2023 Sustainability Report - 'Our Approach to Governance' (pages 7); 'Material Topics' (pages 10 - 11, 15)</t>
  </si>
  <si>
    <t>2023 Sustainability Report - 'Material Topics' (pages 10 - 11, 14); 'Decent Work and Economic Growth' (pages 30 - 31, 35)</t>
  </si>
  <si>
    <t>Metals &amp; Mining Standard Version 2023-12</t>
  </si>
  <si>
    <t>Not material as Gold Road does not produce any primary goods requiring packaging</t>
  </si>
  <si>
    <t>Not material as Gold Road produces only gold and inert material</t>
  </si>
  <si>
    <t>Not material as Gold Road does not market its gold to end users and does not label the gold sent to the Perth Mint</t>
  </si>
  <si>
    <t xml:space="preserve">Not material as Gold Road has only one customer, the Perth Mint and we do not keep any private information about them </t>
  </si>
  <si>
    <t xml:space="preserve">Not material as Gold Road has no infrastructure investments and/or services </t>
  </si>
  <si>
    <t>Not material as Gold Road does not employee security personnel</t>
  </si>
  <si>
    <t>2023 Sustainability Report - 'Decent Work and Economic Growth - Health, Safety and Wellbeing' (page 36)  
Our Emnployee Assistance Program supports worker health</t>
  </si>
  <si>
    <t>22023 Sustainability report (page 19)
2023 ESG Data Pack - 'Energy Consumption' tab</t>
  </si>
  <si>
    <t xml:space="preserve">
2023 ESG Data Pack - 'GHG Emissions' tab</t>
  </si>
  <si>
    <t>2023 Sustainability Report - 'Our Approach to Governance' (pages 7 - 8); 'Stakeholder Engagement Plans' (pages 9-13); and 'Material Topics' (page 14)</t>
  </si>
  <si>
    <t>2023 Sustainability Report - 'Procurement and Supply Chain' (pages 42 - 43)</t>
  </si>
  <si>
    <t>2023 Sustainability Report -  'Decent Work and Economic Growth - Introduction' (page 30) 
2023 ESG Data Pack - 'Our People' tab</t>
  </si>
  <si>
    <t>2023 Corporate Governance Statement (pages 4 - 10)
2023 Sustainability Report - 'Approach to Governance' (pages 7 - 8); 'Material Topics' (pages 10, 13 - 15) 
2023 ESG Data Pack - 'Oversight and Responsibility' tab</t>
  </si>
  <si>
    <t>2023 Corporate Governance Statement (page 5)</t>
  </si>
  <si>
    <t>2023 Sustainability Report - 'Our Approach to Governance' (pages 7 - 8); 'Stakeholder Engagement and Material Topics' (pages 9 - 12)
2023 Corporate Governance Statement (page 19)</t>
  </si>
  <si>
    <t>2023 Annual Report - 'Remuneration Report' (pages 46 - 62)</t>
  </si>
  <si>
    <t>Scope 2 GHG emissions refer to indirect GHG emissions from the purchase of electricity from third parties. Our Scope 2 emissions have been calculated using the location-based method. The Scope 2 emission factors applied have been sourced using information from the Australian National Greenhouse and Energy Reporting Measurement Determination 2008, the Intergovernmental Panel on Climate Change (IPCC), the IEA  and the National Greenhouse Gas Inventory to the United Nations Framework Convention on Climate Change (UNFCCC). We use calculation approaches aligned to guidance from the World Resources Institute/World Business Council for Sustainable Development, including the Greenhouse Gas Protocol Scope 2 Guidance.</t>
  </si>
  <si>
    <t>2023 Sustainability Report  - Procurement and Supply Chain (page 42 - 44)</t>
  </si>
  <si>
    <t>2023 Corporate Governance Statement (page 19)
2023 Sustainability Report - 'Our Approach to Governance' (pages 7 - 8)</t>
  </si>
  <si>
    <t>2023 Sustainability Report - 'Our Approach to Governance (page 8)</t>
  </si>
  <si>
    <t>2023 Corporate Governance Statement (pages 17 - 20)
2023 Sustainability Report - 'Our Approach to Governance' (page 7 )</t>
  </si>
  <si>
    <t>2023 Sustainability Report - 'Our Approach to Governance' (page 7 )</t>
  </si>
  <si>
    <t>2023 Sustainability Report - 'Climate Action' (page 18)
2023 ESG Data Pack - 'Energy Consumption' tab</t>
  </si>
  <si>
    <t>2023 Sustainability Report - 'Climate Action' (page 19)
2023 ESG Data Pack - 'GHG Emissions' tab</t>
  </si>
  <si>
    <t>2023 Sustainability Report -  'Decent Work and Economic Growth' (pages 30, 31, 36 - 37)</t>
  </si>
  <si>
    <t>2023 Sustainability Report - 'Decent Work and Economic Growth - Health, Safety and Wellbeing' (page 36)  
Our Employee Assistance Program supports worker health</t>
  </si>
  <si>
    <t>2023 Sustainability Report - 'Life on Land - Waste' (page 27)
2023 ESG Data Pack - 'Waste'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</si>
</sst>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quot;* #,##0.00_-;\-&quot;$&quot;* #,##0.00_-;_-&quot;$&quot;* &quot;-&quot;??_-;_-@_-"/>
    <numFmt numFmtId="43" formatCode="_-* #,##0.00_-;\-* #,##0.00_-;_-* &quot;-&quot;??_-;_-@_-"/>
    <numFmt numFmtId="164" formatCode="_-* #,##0.0_-;\-* #,##0.0_-;_-* &quot;-&quot;??_-;_-@_-"/>
    <numFmt numFmtId="165" formatCode="\▲\ \ 0%;\▼\ \ 0%;&quot;-&quot;0%"/>
    <numFmt numFmtId="166" formatCode="0.0"/>
    <numFmt numFmtId="167" formatCode="&quot;$&quot;#,##0"/>
    <numFmt numFmtId="168" formatCode="_-* #,##0_-;\-* #,##0_-;_-* &quot;-&quot;??_-;_-@_-"/>
    <numFmt numFmtId="169" formatCode="0.0%"/>
    <numFmt numFmtId="170" formatCode="#,##0.0"/>
    <numFmt numFmtId="171" formatCode="0.000"/>
    <numFmt numFmtId="172" formatCode="#,##0_ ;\-#,##0\ "/>
    <numFmt numFmtId="173" formatCode="_-&quot;$&quot;* #,##0_-;\-&quot;$&quot;* #,##0_-;_-&quot;$&quot;* &quot;-&quot;??_-;_-@_-"/>
    <numFmt numFmtId="174" formatCode="&quot;     &quot;@"/>
    <numFmt numFmtId="175" formatCode="_-* #,##0.000_-;\-* #,##0.000_-;_-* &quot;-&quot;??_-;_-@_-"/>
    <numFmt numFmtId="176" formatCode="_-* #,##0.0000_-;\-* #,##0.0000_-;_-* &quot;-&quot;??_-;_-@_-"/>
    <numFmt numFmtId="177" formatCode="0.000%"/>
    <numFmt numFmtId="178" formatCode="#,##0.000"/>
    <numFmt numFmtId="179" formatCode="#,##0.0_ ;\-#,##0.0\ "/>
    <numFmt numFmtId="180" formatCode="0.0000"/>
    <numFmt numFmtId="181" formatCode="0.00000"/>
    <numFmt numFmtId="182" formatCode="_-* #,##0.00000_-;\-* #,##0.00000_-;_-* &quot;-&quot;??_-;_-@_-"/>
  </numFmts>
  <fonts count="15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name val="Arial"/>
      <family val="2"/>
    </font>
    <font>
      <b/>
      <sz val="16"/>
      <color theme="0"/>
      <name val="Arial"/>
      <family val="2"/>
    </font>
    <font>
      <b/>
      <sz val="11"/>
      <color theme="0"/>
      <name val="Arial"/>
      <family val="2"/>
    </font>
    <font>
      <sz val="11"/>
      <color theme="0"/>
      <name val="Arial"/>
      <family val="2"/>
    </font>
    <font>
      <b/>
      <sz val="11"/>
      <color theme="2"/>
      <name val="Arial"/>
      <family val="2"/>
    </font>
    <font>
      <sz val="11"/>
      <name val="Calibri"/>
      <family val="2"/>
      <scheme val="minor"/>
    </font>
    <font>
      <sz val="11"/>
      <color theme="1"/>
      <name val="Arial"/>
      <family val="2"/>
    </font>
    <font>
      <b/>
      <sz val="11"/>
      <color theme="1"/>
      <name val="Arial"/>
      <family val="2"/>
    </font>
    <font>
      <sz val="11"/>
      <color theme="9"/>
      <name val="Arial"/>
      <family val="2"/>
    </font>
    <font>
      <sz val="9"/>
      <color theme="1"/>
      <name val="Arial"/>
      <family val="2"/>
    </font>
    <font>
      <vertAlign val="superscript"/>
      <sz val="8"/>
      <color theme="1"/>
      <name val="Arial"/>
      <family val="2"/>
    </font>
    <font>
      <sz val="11"/>
      <color theme="7" tint="-0.249977111117893"/>
      <name val="Arial"/>
      <family val="2"/>
    </font>
    <font>
      <b/>
      <sz val="16"/>
      <color theme="9" tint="-0.499984740745262"/>
      <name val="Arial"/>
      <family val="2"/>
    </font>
    <font>
      <sz val="12"/>
      <color theme="1"/>
      <name val="Calibri"/>
      <family val="2"/>
      <scheme val="minor"/>
    </font>
    <font>
      <sz val="10"/>
      <name val="Arial"/>
      <family val="2"/>
    </font>
    <font>
      <b/>
      <sz val="11"/>
      <color rgb="FFFFFFFF"/>
      <name val="Arial"/>
      <family val="2"/>
    </font>
    <font>
      <sz val="8"/>
      <color theme="1"/>
      <name val="Arial"/>
      <family val="2"/>
    </font>
    <font>
      <sz val="11"/>
      <color rgb="FF998500"/>
      <name val="Calibri"/>
      <family val="2"/>
      <scheme val="minor"/>
    </font>
    <font>
      <sz val="11"/>
      <color rgb="FF000000"/>
      <name val="Wingdings 2"/>
      <family val="1"/>
      <charset val="2"/>
    </font>
    <font>
      <sz val="11"/>
      <name val="Roboto"/>
    </font>
    <font>
      <sz val="11"/>
      <color theme="1"/>
      <name val="Roboto"/>
    </font>
    <font>
      <sz val="11"/>
      <color theme="9" tint="-0.249977111117893"/>
      <name val="Roboto"/>
    </font>
    <font>
      <b/>
      <sz val="11"/>
      <color theme="0"/>
      <name val="Roboto"/>
    </font>
    <font>
      <sz val="11"/>
      <color rgb="FF000000"/>
      <name val="Roboto"/>
    </font>
    <font>
      <b/>
      <sz val="11"/>
      <color theme="1"/>
      <name val="Roboto"/>
    </font>
    <font>
      <b/>
      <sz val="11"/>
      <name val="Roboto"/>
    </font>
    <font>
      <sz val="9"/>
      <name val="Roboto"/>
    </font>
    <font>
      <vertAlign val="superscript"/>
      <sz val="9"/>
      <name val="Roboto"/>
    </font>
    <font>
      <sz val="11"/>
      <color theme="9"/>
      <name val="Roboto"/>
    </font>
    <font>
      <b/>
      <sz val="11"/>
      <color rgb="FF000000"/>
      <name val="Roboto"/>
    </font>
    <font>
      <sz val="9"/>
      <color theme="1"/>
      <name val="Roboto"/>
    </font>
    <font>
      <vertAlign val="superscript"/>
      <sz val="8"/>
      <color theme="1"/>
      <name val="Roboto"/>
    </font>
    <font>
      <sz val="11"/>
      <color theme="5"/>
      <name val="Roboto"/>
    </font>
    <font>
      <b/>
      <sz val="11"/>
      <color theme="7" tint="-0.249977111117893"/>
      <name val="Roboto"/>
    </font>
    <font>
      <b/>
      <sz val="11"/>
      <color theme="5"/>
      <name val="Roboto"/>
    </font>
    <font>
      <b/>
      <sz val="11"/>
      <color theme="0"/>
      <name val="Roboto Light"/>
    </font>
    <font>
      <b/>
      <sz val="11"/>
      <color theme="1"/>
      <name val="Roboto Light"/>
    </font>
    <font>
      <sz val="11"/>
      <color theme="1"/>
      <name val="Roboto Light"/>
    </font>
    <font>
      <sz val="10"/>
      <color rgb="FF000000"/>
      <name val="Arial"/>
      <family val="2"/>
    </font>
    <font>
      <sz val="7"/>
      <name val="Arial Black"/>
      <family val="2"/>
    </font>
    <font>
      <sz val="7"/>
      <name val="Arial"/>
      <family val="2"/>
    </font>
    <font>
      <sz val="8"/>
      <name val="Roboto"/>
    </font>
    <font>
      <sz val="8"/>
      <color rgb="FF000000"/>
      <name val="Roboto"/>
    </font>
    <font>
      <b/>
      <sz val="11"/>
      <color rgb="FFFFFFFF"/>
      <name val="Roboto"/>
    </font>
    <font>
      <sz val="11"/>
      <color theme="8"/>
      <name val="Roboto"/>
    </font>
    <font>
      <sz val="12"/>
      <color theme="1"/>
      <name val="Roboto"/>
    </font>
    <font>
      <sz val="11"/>
      <color rgb="FFC00000"/>
      <name val="Roboto"/>
    </font>
    <font>
      <b/>
      <sz val="16"/>
      <color rgb="FF786D5C"/>
      <name val="Roboto"/>
    </font>
    <font>
      <b/>
      <sz val="16"/>
      <color theme="9" tint="-0.499984740745262"/>
      <name val="Roboto"/>
    </font>
    <font>
      <b/>
      <sz val="14"/>
      <color theme="0"/>
      <name val="Roboto"/>
    </font>
    <font>
      <b/>
      <sz val="11"/>
      <color rgb="FF412A7C"/>
      <name val="Roboto"/>
    </font>
    <font>
      <b/>
      <sz val="11"/>
      <color rgb="FF51883E"/>
      <name val="Roboto"/>
    </font>
    <font>
      <u/>
      <sz val="10"/>
      <color theme="10"/>
      <name val="Roboto"/>
    </font>
    <font>
      <sz val="10"/>
      <color theme="1"/>
      <name val="Roboto"/>
    </font>
    <font>
      <u/>
      <sz val="11"/>
      <color theme="10"/>
      <name val="Roboto"/>
    </font>
    <font>
      <u/>
      <sz val="9"/>
      <color theme="10"/>
      <name val="Roboto"/>
    </font>
    <font>
      <sz val="11"/>
      <color rgb="FF412A7C"/>
      <name val="Roboto"/>
    </font>
    <font>
      <sz val="11"/>
      <color theme="0"/>
      <name val="Roboto"/>
    </font>
    <font>
      <b/>
      <sz val="16"/>
      <color theme="0"/>
      <name val="Roboto"/>
    </font>
    <font>
      <sz val="8"/>
      <color theme="1"/>
      <name val="Roboto"/>
    </font>
    <font>
      <sz val="11"/>
      <color rgb="FFD64B4B"/>
      <name val="Roboto"/>
    </font>
    <font>
      <b/>
      <sz val="11"/>
      <color rgb="FF51883E"/>
      <name val="Arial"/>
      <family val="2"/>
    </font>
    <font>
      <sz val="11"/>
      <color rgb="FF51883E"/>
      <name val="Roboto"/>
    </font>
    <font>
      <vertAlign val="superscript"/>
      <sz val="9"/>
      <color rgb="FF000000"/>
      <name val="Roboto"/>
    </font>
    <font>
      <b/>
      <sz val="11"/>
      <color theme="9"/>
      <name val="Roboto"/>
    </font>
    <font>
      <b/>
      <sz val="16"/>
      <color rgb="FFD59D46"/>
      <name val="Roboto"/>
    </font>
    <font>
      <sz val="10"/>
      <color rgb="FF444444"/>
      <name val="Roboto Light"/>
    </font>
    <font>
      <b/>
      <sz val="11"/>
      <color theme="8"/>
      <name val="Roboto"/>
    </font>
    <font>
      <b/>
      <sz val="11"/>
      <color theme="2"/>
      <name val="Roboto"/>
    </font>
    <font>
      <b/>
      <sz val="11"/>
      <color rgb="FF264D58"/>
      <name val="Roboto"/>
    </font>
    <font>
      <sz val="10"/>
      <color rgb="FF444444"/>
      <name val="Roboto"/>
    </font>
    <font>
      <sz val="11"/>
      <color rgb="FF444444"/>
      <name val="Roboto "/>
    </font>
    <font>
      <b/>
      <u/>
      <sz val="11"/>
      <color rgb="FF412A7C"/>
      <name val="Roboto"/>
    </font>
    <font>
      <b/>
      <u/>
      <sz val="11"/>
      <color rgb="FF51883E"/>
      <name val="Roboto"/>
    </font>
    <font>
      <b/>
      <vertAlign val="superscript"/>
      <sz val="11"/>
      <color rgb="FF51883E"/>
      <name val="Roboto"/>
    </font>
    <font>
      <sz val="8"/>
      <name val="Roboto Light"/>
    </font>
    <font>
      <sz val="9"/>
      <name val="Roboto Light"/>
    </font>
    <font>
      <b/>
      <sz val="11"/>
      <color rgb="FFAA2B77"/>
      <name val="Roboto"/>
    </font>
    <font>
      <b/>
      <vertAlign val="superscript"/>
      <sz val="11"/>
      <color rgb="FFAA2B77"/>
      <name val="Roboto"/>
    </font>
    <font>
      <b/>
      <u/>
      <sz val="11"/>
      <color rgb="FFAA2B77"/>
      <name val="Roboto"/>
    </font>
    <font>
      <b/>
      <sz val="10"/>
      <color theme="1"/>
      <name val="Roboto Light"/>
    </font>
    <font>
      <sz val="10"/>
      <color theme="1"/>
      <name val="Roboto Light"/>
    </font>
    <font>
      <u/>
      <sz val="10"/>
      <color theme="10"/>
      <name val="Calibri"/>
      <family val="2"/>
      <scheme val="minor"/>
    </font>
    <font>
      <vertAlign val="subscript"/>
      <sz val="10"/>
      <color theme="1"/>
      <name val="Roboto Light"/>
    </font>
    <font>
      <sz val="11"/>
      <name val="Wingdings 2"/>
      <family val="1"/>
      <charset val="2"/>
    </font>
    <font>
      <sz val="11"/>
      <color rgb="FF412A7C"/>
      <name val="Roboto Light"/>
    </font>
    <font>
      <sz val="11"/>
      <name val="Roboto Light"/>
    </font>
    <font>
      <sz val="11"/>
      <color rgb="FF786D5C"/>
      <name val="Roboto Light"/>
    </font>
    <font>
      <u/>
      <sz val="11"/>
      <color theme="1"/>
      <name val="Roboto Light"/>
    </font>
    <font>
      <sz val="12"/>
      <color theme="9"/>
      <name val="Roboto Light"/>
    </font>
    <font>
      <sz val="9"/>
      <color theme="1"/>
      <name val="Roboto Light"/>
    </font>
    <font>
      <vertAlign val="superscript"/>
      <sz val="9"/>
      <color theme="1"/>
      <name val="Roboto Light"/>
    </font>
    <font>
      <u/>
      <sz val="11"/>
      <color theme="10"/>
      <name val="Roboto Light"/>
    </font>
    <font>
      <sz val="11"/>
      <color rgb="FF444444"/>
      <name val="Roboto Light"/>
    </font>
    <font>
      <vertAlign val="superscript"/>
      <sz val="9"/>
      <name val="Roboto Light"/>
    </font>
    <font>
      <vertAlign val="superscript"/>
      <sz val="11"/>
      <color theme="1"/>
      <name val="Roboto Light"/>
    </font>
    <font>
      <sz val="11"/>
      <color theme="0"/>
      <name val="Roboto Light"/>
    </font>
    <font>
      <sz val="11"/>
      <color rgb="FF000000"/>
      <name val="Roboto Light"/>
    </font>
    <font>
      <b/>
      <sz val="11"/>
      <color theme="9" tint="-0.249977111117893"/>
      <name val="Roboto Light"/>
    </font>
    <font>
      <b/>
      <sz val="11"/>
      <name val="Roboto Light"/>
    </font>
    <font>
      <b/>
      <vertAlign val="superscript"/>
      <sz val="11"/>
      <name val="Roboto Light"/>
    </font>
    <font>
      <vertAlign val="superscript"/>
      <sz val="11"/>
      <name val="Roboto Light"/>
    </font>
    <font>
      <vertAlign val="superscript"/>
      <sz val="11"/>
      <color rgb="FF000000"/>
      <name val="Roboto Light"/>
    </font>
    <font>
      <sz val="11"/>
      <color theme="9"/>
      <name val="Roboto Light"/>
    </font>
    <font>
      <i/>
      <sz val="11"/>
      <color rgb="FF412A7C"/>
      <name val="Roboto Light"/>
    </font>
    <font>
      <b/>
      <sz val="11"/>
      <color rgb="FF000000"/>
      <name val="Roboto Light"/>
    </font>
    <font>
      <sz val="11"/>
      <color rgb="FFAA2B77"/>
      <name val="Roboto Light"/>
    </font>
    <font>
      <b/>
      <sz val="11"/>
      <color theme="5"/>
      <name val="Roboto Light"/>
    </font>
    <font>
      <b/>
      <vertAlign val="superscript"/>
      <sz val="11"/>
      <color rgb="FF000000"/>
      <name val="Roboto Light"/>
    </font>
    <font>
      <sz val="9"/>
      <color rgb="FFFF0000"/>
      <name val="Roboto Light"/>
    </font>
    <font>
      <b/>
      <sz val="11"/>
      <color rgb="FFAA2B77"/>
      <name val="Roboto Light"/>
    </font>
    <font>
      <sz val="11"/>
      <color theme="5"/>
      <name val="Roboto Light"/>
    </font>
    <font>
      <vertAlign val="superscript"/>
      <sz val="11"/>
      <color rgb="FFAA2B77"/>
      <name val="Roboto Light"/>
    </font>
    <font>
      <sz val="9"/>
      <color rgb="FF000000"/>
      <name val="Roboto Light"/>
    </font>
    <font>
      <vertAlign val="superscript"/>
      <sz val="9"/>
      <color rgb="FF000000"/>
      <name val="Roboto Light"/>
    </font>
    <font>
      <b/>
      <vertAlign val="superscript"/>
      <sz val="11"/>
      <color theme="0"/>
      <name val="Roboto Light"/>
    </font>
    <font>
      <sz val="8"/>
      <color rgb="FF000000"/>
      <name val="Roboto Light"/>
    </font>
    <font>
      <sz val="8"/>
      <color theme="0"/>
      <name val="Roboto Light"/>
    </font>
    <font>
      <i/>
      <sz val="11"/>
      <name val="Roboto Light"/>
    </font>
    <font>
      <sz val="11"/>
      <color rgb="FF51883E"/>
      <name val="Roboto Light"/>
    </font>
    <font>
      <vertAlign val="superscript"/>
      <sz val="11"/>
      <color rgb="FF51883E"/>
      <name val="Roboto Light"/>
    </font>
    <font>
      <sz val="8"/>
      <color theme="1"/>
      <name val="Roboto Light"/>
    </font>
    <font>
      <i/>
      <sz val="11"/>
      <color rgb="FF51883E"/>
      <name val="Roboto Light"/>
    </font>
    <font>
      <sz val="10"/>
      <color rgb="FF000000"/>
      <name val="Roboto Light"/>
    </font>
    <font>
      <sz val="10"/>
      <color rgb="FF333333"/>
      <name val="Roboto Light"/>
    </font>
    <font>
      <b/>
      <i/>
      <sz val="11"/>
      <color theme="0"/>
      <name val="Roboto Light"/>
    </font>
    <font>
      <sz val="11"/>
      <color theme="8"/>
      <name val="Roboto Light"/>
    </font>
    <font>
      <b/>
      <sz val="11"/>
      <color rgb="FFFFFFFF"/>
      <name val="Roboto Light"/>
    </font>
    <font>
      <b/>
      <sz val="9"/>
      <color rgb="FF000000"/>
      <name val="Roboto Light"/>
    </font>
    <font>
      <b/>
      <sz val="11"/>
      <color rgb="FF51883E"/>
      <name val="Roboto Light"/>
    </font>
    <font>
      <sz val="8"/>
      <color rgb="FF444444"/>
      <name val="Roboto Light"/>
    </font>
    <font>
      <sz val="11"/>
      <color rgb="FF264D58"/>
      <name val="Roboto Light"/>
    </font>
    <font>
      <vertAlign val="superscript"/>
      <sz val="11"/>
      <color rgb="FF264D58"/>
      <name val="Roboto Light"/>
    </font>
    <font>
      <sz val="10"/>
      <name val="Roboto Light"/>
    </font>
    <font>
      <u/>
      <sz val="11"/>
      <name val="Roboto Light"/>
    </font>
    <font>
      <u/>
      <sz val="10"/>
      <name val="Roboto Light"/>
    </font>
    <font>
      <u/>
      <sz val="9"/>
      <name val="Roboto Light"/>
    </font>
    <font>
      <b/>
      <u/>
      <sz val="11"/>
      <color rgb="FF264D58"/>
      <name val="Roboto Light"/>
    </font>
    <font>
      <b/>
      <sz val="10"/>
      <color rgb="FF000000"/>
      <name val="Roboto Light"/>
    </font>
    <font>
      <b/>
      <sz val="16"/>
      <color rgb="FF264D58"/>
      <name val="Roboto Light"/>
    </font>
    <font>
      <b/>
      <sz val="11"/>
      <color rgb="FF264D58"/>
      <name val="Roboto Light"/>
    </font>
    <font>
      <b/>
      <i/>
      <sz val="11"/>
      <name val="Roboto Light"/>
    </font>
    <font>
      <b/>
      <sz val="11"/>
      <color rgb="FF412A7C"/>
      <name val="Roboto "/>
    </font>
    <font>
      <b/>
      <sz val="11"/>
      <color theme="9" tint="-0.249977111117893"/>
      <name val="Roboto "/>
    </font>
    <font>
      <b/>
      <sz val="16"/>
      <color rgb="FF264D58"/>
      <name val="Roboto "/>
    </font>
    <font>
      <sz val="11"/>
      <color theme="1"/>
      <name val="Wingdings 2"/>
      <family val="1"/>
      <charset val="2"/>
    </font>
  </fonts>
  <fills count="27">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rgb="FFFFFFFF"/>
        <bgColor indexed="64"/>
      </patternFill>
    </fill>
    <fill>
      <patternFill patternType="solid">
        <fgColor rgb="FFD59D46"/>
        <bgColor indexed="64"/>
      </patternFill>
    </fill>
    <fill>
      <patternFill patternType="solid">
        <fgColor rgb="FFFFF2CC"/>
        <bgColor indexed="64"/>
      </patternFill>
    </fill>
    <fill>
      <patternFill patternType="solid">
        <fgColor theme="4" tint="0.59996337778862885"/>
        <bgColor indexed="64"/>
      </patternFill>
    </fill>
    <fill>
      <patternFill patternType="solid">
        <fgColor theme="4" tint="0.79998168889431442"/>
        <bgColor rgb="FF000000"/>
      </patternFill>
    </fill>
    <fill>
      <patternFill patternType="solid">
        <fgColor theme="4" tint="0.39994506668294322"/>
        <bgColor rgb="FF000000"/>
      </patternFill>
    </fill>
    <fill>
      <patternFill patternType="solid">
        <fgColor rgb="FF51883E"/>
        <bgColor indexed="64"/>
      </patternFill>
    </fill>
    <fill>
      <patternFill patternType="solid">
        <fgColor rgb="FF412A7C"/>
        <bgColor indexed="64"/>
      </patternFill>
    </fill>
    <fill>
      <patternFill patternType="solid">
        <fgColor rgb="FF264D58"/>
        <bgColor indexed="64"/>
      </patternFill>
    </fill>
    <fill>
      <patternFill patternType="solid">
        <fgColor rgb="FFF2EAE4"/>
        <bgColor indexed="64"/>
      </patternFill>
    </fill>
    <fill>
      <patternFill patternType="solid">
        <fgColor theme="0" tint="-0.14999847407452621"/>
        <bgColor indexed="64"/>
      </patternFill>
    </fill>
    <fill>
      <patternFill patternType="solid">
        <fgColor rgb="FFAC8BEA"/>
        <bgColor indexed="64"/>
      </patternFill>
    </fill>
    <fill>
      <patternFill patternType="solid">
        <fgColor rgb="FF9172CD"/>
        <bgColor indexed="64"/>
      </patternFill>
    </fill>
    <fill>
      <patternFill patternType="solid">
        <fgColor rgb="FFE1DDFF"/>
        <bgColor indexed="64"/>
      </patternFill>
    </fill>
    <fill>
      <patternFill patternType="solid">
        <fgColor rgb="FFD9FFC0"/>
        <bgColor indexed="64"/>
      </patternFill>
    </fill>
    <fill>
      <patternFill patternType="solid">
        <fgColor rgb="FF86BE70"/>
        <bgColor indexed="64"/>
      </patternFill>
    </fill>
    <fill>
      <patternFill patternType="solid">
        <fgColor rgb="FFAA2B77"/>
        <bgColor indexed="64"/>
      </patternFill>
    </fill>
    <fill>
      <patternFill patternType="solid">
        <fgColor rgb="FF767171"/>
        <bgColor indexed="64"/>
      </patternFill>
    </fill>
    <fill>
      <patternFill patternType="solid">
        <fgColor rgb="FFD0CECE"/>
        <bgColor indexed="64"/>
      </patternFill>
    </fill>
    <fill>
      <patternFill patternType="solid">
        <fgColor rgb="FFE7CBD9"/>
        <bgColor indexed="64"/>
      </patternFill>
    </fill>
    <fill>
      <patternFill patternType="solid">
        <fgColor rgb="FF9076D0"/>
        <bgColor indexed="64"/>
      </patternFill>
    </fill>
    <fill>
      <patternFill patternType="solid">
        <fgColor rgb="FFCCC0EA"/>
        <bgColor indexed="64"/>
      </patternFill>
    </fill>
    <fill>
      <patternFill patternType="solid">
        <fgColor rgb="FF92D050"/>
        <bgColor indexed="64"/>
      </patternFill>
    </fill>
  </fills>
  <borders count="116">
    <border>
      <left/>
      <right/>
      <top/>
      <bottom/>
      <diagonal/>
    </border>
    <border>
      <left/>
      <right/>
      <top/>
      <bottom style="thin">
        <color theme="0" tint="-0.34998626667073579"/>
      </bottom>
      <diagonal/>
    </border>
    <border>
      <left/>
      <right style="thin">
        <color theme="0" tint="-0.34998626667073579"/>
      </right>
      <top/>
      <bottom/>
      <diagonal/>
    </border>
    <border>
      <left/>
      <right/>
      <top/>
      <bottom style="thin">
        <color theme="0" tint="-0.499984740745262"/>
      </bottom>
      <diagonal/>
    </border>
    <border>
      <left style="thin">
        <color theme="5" tint="0.79998168889431442"/>
      </left>
      <right style="thin">
        <color theme="5" tint="0.79998168889431442"/>
      </right>
      <top/>
      <bottom/>
      <diagonal/>
    </border>
    <border>
      <left style="thick">
        <color theme="0"/>
      </left>
      <right style="thick">
        <color theme="0"/>
      </right>
      <top style="thick">
        <color theme="0"/>
      </top>
      <bottom style="thick">
        <color theme="0"/>
      </bottom>
      <diagonal/>
    </border>
    <border>
      <left style="thick">
        <color theme="0"/>
      </left>
      <right/>
      <top style="thick">
        <color theme="0"/>
      </top>
      <bottom style="medium">
        <color theme="0" tint="-0.34998626667073579"/>
      </bottom>
      <diagonal/>
    </border>
    <border>
      <left/>
      <right style="thick">
        <color theme="0"/>
      </right>
      <top style="thick">
        <color theme="0"/>
      </top>
      <bottom style="medium">
        <color theme="0" tint="-0.34998626667073579"/>
      </bottom>
      <diagonal/>
    </border>
    <border>
      <left style="thick">
        <color theme="0"/>
      </left>
      <right style="thick">
        <color theme="0"/>
      </right>
      <top style="thick">
        <color theme="0"/>
      </top>
      <bottom style="medium">
        <color theme="0" tint="-0.34998626667073579"/>
      </bottom>
      <diagonal/>
    </border>
    <border>
      <left style="thick">
        <color theme="0"/>
      </left>
      <right style="thick">
        <color theme="0"/>
      </right>
      <top/>
      <bottom style="thick">
        <color theme="0"/>
      </bottom>
      <diagonal/>
    </border>
    <border>
      <left/>
      <right/>
      <top/>
      <bottom style="medium">
        <color theme="0" tint="-0.34998626667073579"/>
      </bottom>
      <diagonal/>
    </border>
    <border>
      <left/>
      <right/>
      <top/>
      <bottom style="thin">
        <color indexed="64"/>
      </bottom>
      <diagonal/>
    </border>
    <border>
      <left/>
      <right style="thick">
        <color theme="0"/>
      </right>
      <top/>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1"/>
      </left>
      <right style="thin">
        <color theme="1"/>
      </right>
      <top/>
      <bottom/>
      <diagonal/>
    </border>
    <border>
      <left style="thin">
        <color rgb="FF000000"/>
      </left>
      <right style="thin">
        <color rgb="FF000000"/>
      </right>
      <top style="thin">
        <color rgb="FF000000"/>
      </top>
      <bottom style="thin">
        <color rgb="FF000000"/>
      </bottom>
      <diagonal/>
    </border>
    <border>
      <left/>
      <right/>
      <top/>
      <bottom style="thick">
        <color rgb="FF786D5C"/>
      </bottom>
      <diagonal/>
    </border>
    <border>
      <left/>
      <right/>
      <top/>
      <bottom style="thick">
        <color rgb="FFD59D46"/>
      </bottom>
      <diagonal/>
    </border>
    <border>
      <left/>
      <right/>
      <top/>
      <bottom style="medium">
        <color rgb="FFD9FFC0"/>
      </bottom>
      <diagonal/>
    </border>
    <border>
      <left style="thin">
        <color rgb="FF86BE70"/>
      </left>
      <right style="thin">
        <color rgb="FF86BE70"/>
      </right>
      <top/>
      <bottom/>
      <diagonal/>
    </border>
    <border>
      <left style="thin">
        <color rgb="FF86BE70"/>
      </left>
      <right style="thin">
        <color rgb="FF86BE70"/>
      </right>
      <top/>
      <bottom style="thin">
        <color theme="0" tint="-0.249977111117893"/>
      </bottom>
      <diagonal/>
    </border>
    <border>
      <left style="thin">
        <color rgb="FF86BE70"/>
      </left>
      <right/>
      <top/>
      <bottom/>
      <diagonal/>
    </border>
    <border>
      <left/>
      <right/>
      <top style="medium">
        <color rgb="FFD9FFC0"/>
      </top>
      <bottom/>
      <diagonal/>
    </border>
    <border>
      <left/>
      <right/>
      <top/>
      <bottom style="medium">
        <color rgb="FF264D58"/>
      </bottom>
      <diagonal/>
    </border>
    <border>
      <left/>
      <right/>
      <top/>
      <bottom style="thin">
        <color rgb="FFD9FFC0"/>
      </bottom>
      <diagonal/>
    </border>
    <border>
      <left style="thin">
        <color theme="0"/>
      </left>
      <right style="thin">
        <color theme="0"/>
      </right>
      <top style="thin">
        <color theme="0"/>
      </top>
      <bottom style="thin">
        <color theme="0"/>
      </bottom>
      <diagonal/>
    </border>
    <border>
      <left style="thin">
        <color rgb="FF86BE70"/>
      </left>
      <right style="thin">
        <color rgb="FF86BE70"/>
      </right>
      <top/>
      <bottom style="thin">
        <color auto="1"/>
      </bottom>
      <diagonal/>
    </border>
    <border>
      <left/>
      <right/>
      <top/>
      <bottom style="medium">
        <color rgb="FFC583A4"/>
      </bottom>
      <diagonal/>
    </border>
    <border>
      <left style="thin">
        <color rgb="FFD4A4BC"/>
      </left>
      <right/>
      <top/>
      <bottom/>
      <diagonal/>
    </border>
    <border>
      <left/>
      <right style="thin">
        <color rgb="FFD4A4BC"/>
      </right>
      <top/>
      <bottom/>
      <diagonal/>
    </border>
    <border>
      <left style="thin">
        <color rgb="FFD4A4BC"/>
      </left>
      <right/>
      <top/>
      <bottom style="thin">
        <color theme="0" tint="-0.34998626667073579"/>
      </bottom>
      <diagonal/>
    </border>
    <border>
      <left/>
      <right style="thin">
        <color rgb="FFD4A4BC"/>
      </right>
      <top/>
      <bottom style="thin">
        <color theme="0" tint="-0.34998626667073579"/>
      </bottom>
      <diagonal/>
    </border>
    <border>
      <left style="thin">
        <color theme="5" tint="0.79998168889431442"/>
      </left>
      <right/>
      <top/>
      <bottom/>
      <diagonal/>
    </border>
    <border>
      <left style="thin">
        <color rgb="FFD4A4BC"/>
      </left>
      <right style="thin">
        <color rgb="FFD4A4BC"/>
      </right>
      <top/>
      <bottom/>
      <diagonal/>
    </border>
    <border>
      <left/>
      <right style="thin">
        <color rgb="FFD4A4BC"/>
      </right>
      <top/>
      <bottom style="thin">
        <color rgb="FFD4A4BC"/>
      </bottom>
      <diagonal/>
    </border>
    <border>
      <left/>
      <right/>
      <top/>
      <bottom style="thin">
        <color rgb="FFD4A4BC"/>
      </bottom>
      <diagonal/>
    </border>
    <border>
      <left style="thin">
        <color rgb="FFD4A4BC"/>
      </left>
      <right style="thin">
        <color rgb="FFD4A4BC"/>
      </right>
      <top/>
      <bottom style="thin">
        <color rgb="FFD4A4BC"/>
      </bottom>
      <diagonal/>
    </border>
    <border>
      <left style="thin">
        <color rgb="FFD4A4BC"/>
      </left>
      <right/>
      <top/>
      <bottom style="thin">
        <color rgb="FFD4A4BC"/>
      </bottom>
      <diagonal/>
    </border>
    <border>
      <left style="thin">
        <color rgb="FFD4A4BC"/>
      </left>
      <right style="thin">
        <color rgb="FFD4A4BC"/>
      </right>
      <top style="thin">
        <color rgb="FFD4A4BC"/>
      </top>
      <bottom style="thin">
        <color rgb="FFD4A4BC"/>
      </bottom>
      <diagonal/>
    </border>
    <border>
      <left style="thin">
        <color rgb="FFD4A4BC"/>
      </left>
      <right/>
      <top style="thin">
        <color rgb="FFD4A4BC"/>
      </top>
      <bottom/>
      <diagonal/>
    </border>
    <border>
      <left/>
      <right/>
      <top style="thin">
        <color rgb="FFD4A4BC"/>
      </top>
      <bottom/>
      <diagonal/>
    </border>
    <border>
      <left style="thin">
        <color rgb="FFD4A4BC"/>
      </left>
      <right style="thin">
        <color rgb="FFD4A4BC"/>
      </right>
      <top style="thin">
        <color rgb="FFD4A4BC"/>
      </top>
      <bottom/>
      <diagonal/>
    </border>
    <border>
      <left/>
      <right style="thin">
        <color rgb="FFD4A4BC"/>
      </right>
      <top style="thin">
        <color rgb="FFD4A4BC"/>
      </top>
      <bottom/>
      <diagonal/>
    </border>
    <border>
      <left/>
      <right/>
      <top/>
      <bottom style="thin">
        <color rgb="FFAA2B77"/>
      </bottom>
      <diagonal/>
    </border>
    <border>
      <left style="thin">
        <color theme="2" tint="0.39997558519241921"/>
      </left>
      <right/>
      <top/>
      <bottom style="thin">
        <color rgb="FFD4A4BC"/>
      </bottom>
      <diagonal/>
    </border>
    <border>
      <left style="thin">
        <color theme="2" tint="0.39997558519241921"/>
      </left>
      <right style="thin">
        <color rgb="FFD4A4BC"/>
      </right>
      <top/>
      <bottom style="thin">
        <color rgb="FFD4A4BC"/>
      </bottom>
      <diagonal/>
    </border>
    <border>
      <left style="thin">
        <color rgb="FFD4A4BC"/>
      </left>
      <right style="thin">
        <color rgb="FFD4A4BC"/>
      </right>
      <top/>
      <bottom style="thin">
        <color rgb="FFAA2B77"/>
      </bottom>
      <diagonal/>
    </border>
    <border>
      <left style="thin">
        <color rgb="FFD4A4BC"/>
      </left>
      <right/>
      <top/>
      <bottom style="thin">
        <color rgb="FFAA2B77"/>
      </bottom>
      <diagonal/>
    </border>
    <border>
      <left/>
      <right style="thin">
        <color rgb="FFD4A4BC"/>
      </right>
      <top/>
      <bottom style="thin">
        <color rgb="FFAA2B77"/>
      </bottom>
      <diagonal/>
    </border>
    <border>
      <left style="thin">
        <color rgb="FF51883E"/>
      </left>
      <right style="thin">
        <color rgb="FF51883E"/>
      </right>
      <top style="thin">
        <color rgb="FF51883E"/>
      </top>
      <bottom/>
      <diagonal/>
    </border>
    <border>
      <left style="thin">
        <color rgb="FF51883E"/>
      </left>
      <right style="thin">
        <color rgb="FF51883E"/>
      </right>
      <top/>
      <bottom style="thin">
        <color rgb="FF51883E"/>
      </bottom>
      <diagonal/>
    </border>
    <border>
      <left/>
      <right style="thin">
        <color rgb="FF86BE70"/>
      </right>
      <top/>
      <bottom style="thin">
        <color rgb="FF51883E"/>
      </bottom>
      <diagonal/>
    </border>
    <border>
      <left/>
      <right/>
      <top/>
      <bottom style="thin">
        <color rgb="FF51883E"/>
      </bottom>
      <diagonal/>
    </border>
    <border>
      <left style="thin">
        <color rgb="FF51883E"/>
      </left>
      <right style="thin">
        <color rgb="FF86BE70"/>
      </right>
      <top style="thin">
        <color rgb="FF51883E"/>
      </top>
      <bottom/>
      <diagonal/>
    </border>
    <border>
      <left style="thin">
        <color rgb="FF86BE70"/>
      </left>
      <right style="thin">
        <color rgb="FF86BE70"/>
      </right>
      <top style="thin">
        <color rgb="FF51883E"/>
      </top>
      <bottom/>
      <diagonal/>
    </border>
    <border>
      <left style="thin">
        <color rgb="FF86BE70"/>
      </left>
      <right style="thin">
        <color rgb="FF51883E"/>
      </right>
      <top style="thin">
        <color rgb="FF51883E"/>
      </top>
      <bottom/>
      <diagonal/>
    </border>
    <border>
      <left style="thin">
        <color rgb="FF51883E"/>
      </left>
      <right style="thin">
        <color rgb="FF86BE70"/>
      </right>
      <top/>
      <bottom/>
      <diagonal/>
    </border>
    <border>
      <left style="thin">
        <color rgb="FF86BE70"/>
      </left>
      <right style="thin">
        <color rgb="FF51883E"/>
      </right>
      <top/>
      <bottom/>
      <diagonal/>
    </border>
    <border>
      <left style="thin">
        <color rgb="FF86BE70"/>
      </left>
      <right style="thin">
        <color rgb="FF51883E"/>
      </right>
      <top/>
      <bottom style="thin">
        <color rgb="FF51883E"/>
      </bottom>
      <diagonal/>
    </border>
    <border>
      <left style="thin">
        <color rgb="FF51883E"/>
      </left>
      <right/>
      <top/>
      <bottom style="thin">
        <color rgb="FF51883E"/>
      </bottom>
      <diagonal/>
    </border>
    <border>
      <left style="thin">
        <color rgb="FF51883E"/>
      </left>
      <right/>
      <top style="thin">
        <color rgb="FF51883E"/>
      </top>
      <bottom/>
      <diagonal/>
    </border>
    <border>
      <left style="thin">
        <color rgb="FF51883E"/>
      </left>
      <right/>
      <top/>
      <bottom/>
      <diagonal/>
    </border>
    <border>
      <left/>
      <right style="thin">
        <color rgb="FF51883E"/>
      </right>
      <top/>
      <bottom/>
      <diagonal/>
    </border>
    <border>
      <left/>
      <right style="thin">
        <color rgb="FF51883E"/>
      </right>
      <top style="thin">
        <color rgb="FF51883E"/>
      </top>
      <bottom/>
      <diagonal/>
    </border>
    <border>
      <left style="thin">
        <color rgb="FF51883E"/>
      </left>
      <right style="thin">
        <color rgb="FF51883E"/>
      </right>
      <top/>
      <bottom/>
      <diagonal/>
    </border>
    <border>
      <left/>
      <right style="thin">
        <color rgb="FF51883E"/>
      </right>
      <top/>
      <bottom style="thin">
        <color rgb="FF51883E"/>
      </bottom>
      <diagonal/>
    </border>
    <border>
      <left/>
      <right/>
      <top style="thin">
        <color rgb="FF51883E"/>
      </top>
      <bottom/>
      <diagonal/>
    </border>
    <border>
      <left style="thin">
        <color rgb="FF51883E"/>
      </left>
      <right style="thin">
        <color rgb="FF51883E"/>
      </right>
      <top/>
      <bottom style="thin">
        <color theme="0" tint="-0.34998626667073579"/>
      </bottom>
      <diagonal/>
    </border>
    <border>
      <left style="thin">
        <color rgb="FF86BE70"/>
      </left>
      <right style="thin">
        <color rgb="FF51883E"/>
      </right>
      <top/>
      <bottom style="thin">
        <color auto="1"/>
      </bottom>
      <diagonal/>
    </border>
    <border>
      <left style="thin">
        <color rgb="FF51883E"/>
      </left>
      <right/>
      <top/>
      <bottom style="thin">
        <color theme="0" tint="-0.249977111117893"/>
      </bottom>
      <diagonal/>
    </border>
    <border>
      <left style="thin">
        <color rgb="FF86BE70"/>
      </left>
      <right style="thin">
        <color rgb="FF51883E"/>
      </right>
      <top/>
      <bottom style="thin">
        <color theme="0" tint="-0.249977111117893"/>
      </bottom>
      <diagonal/>
    </border>
    <border>
      <left style="thin">
        <color rgb="FF412A7C"/>
      </left>
      <right style="thin">
        <color rgb="FF412A7C"/>
      </right>
      <top style="thin">
        <color rgb="FF412A7C"/>
      </top>
      <bottom/>
      <diagonal/>
    </border>
    <border>
      <left style="thin">
        <color rgb="FF412A7C"/>
      </left>
      <right style="thin">
        <color rgb="FF412A7C"/>
      </right>
      <top/>
      <bottom/>
      <diagonal/>
    </border>
    <border>
      <left style="thin">
        <color rgb="FF412A7C"/>
      </left>
      <right style="thin">
        <color rgb="FF412A7C"/>
      </right>
      <top/>
      <bottom style="thin">
        <color rgb="FF412A7C"/>
      </bottom>
      <diagonal/>
    </border>
    <border>
      <left style="thin">
        <color rgb="FF412A7C"/>
      </left>
      <right/>
      <top/>
      <bottom/>
      <diagonal/>
    </border>
    <border>
      <left/>
      <right style="thin">
        <color rgb="FF412A7C"/>
      </right>
      <top/>
      <bottom/>
      <diagonal/>
    </border>
    <border>
      <left style="thin">
        <color rgb="FF412A7C"/>
      </left>
      <right/>
      <top style="thin">
        <color rgb="FF412A7C"/>
      </top>
      <bottom/>
      <diagonal/>
    </border>
    <border>
      <left style="thin">
        <color rgb="FF412A7C"/>
      </left>
      <right/>
      <top/>
      <bottom style="thin">
        <color rgb="FF412A7C"/>
      </bottom>
      <diagonal/>
    </border>
    <border>
      <left/>
      <right style="thin">
        <color rgb="FF412A7C"/>
      </right>
      <top style="thin">
        <color rgb="FF412A7C"/>
      </top>
      <bottom/>
      <diagonal/>
    </border>
    <border>
      <left/>
      <right style="thin">
        <color rgb="FF412A7C"/>
      </right>
      <top/>
      <bottom style="thin">
        <color rgb="FF412A7C"/>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249977111117893"/>
      </bottom>
      <diagonal/>
    </border>
    <border>
      <left style="thin">
        <color theme="0" tint="-0.34998626667073579"/>
      </left>
      <right style="thin">
        <color theme="0" tint="-0.34998626667073579"/>
      </right>
      <top/>
      <bottom style="thin">
        <color theme="0" tint="-0.34998626667073579"/>
      </bottom>
      <diagonal/>
    </border>
    <border>
      <left/>
      <right/>
      <top style="thin">
        <color theme="0" tint="-0.249977111117893"/>
      </top>
      <bottom/>
      <diagonal/>
    </border>
    <border>
      <left/>
      <right/>
      <top style="thin">
        <color rgb="FF412A7C"/>
      </top>
      <bottom/>
      <diagonal/>
    </border>
    <border>
      <left style="thin">
        <color rgb="FF264D58"/>
      </left>
      <right style="thin">
        <color rgb="FF264D58"/>
      </right>
      <top style="thin">
        <color rgb="FF264D58"/>
      </top>
      <bottom style="thin">
        <color rgb="FF264D58"/>
      </bottom>
      <diagonal/>
    </border>
    <border>
      <left style="thin">
        <color rgb="FF264D58"/>
      </left>
      <right/>
      <top style="thin">
        <color rgb="FF264D58"/>
      </top>
      <bottom/>
      <diagonal/>
    </border>
    <border>
      <left/>
      <right/>
      <top style="thin">
        <color rgb="FF264D58"/>
      </top>
      <bottom/>
      <diagonal/>
    </border>
    <border>
      <left/>
      <right style="thin">
        <color rgb="FF264D58"/>
      </right>
      <top style="thin">
        <color rgb="FF264D58"/>
      </top>
      <bottom/>
      <diagonal/>
    </border>
    <border>
      <left style="thin">
        <color rgb="FF264D58"/>
      </left>
      <right/>
      <top/>
      <bottom/>
      <diagonal/>
    </border>
    <border>
      <left/>
      <right style="thin">
        <color rgb="FF264D58"/>
      </right>
      <top/>
      <bottom/>
      <diagonal/>
    </border>
    <border>
      <left/>
      <right style="thin">
        <color rgb="FF264D58"/>
      </right>
      <top/>
      <bottom style="thin">
        <color indexed="64"/>
      </bottom>
      <diagonal/>
    </border>
    <border>
      <left style="thin">
        <color rgb="FF264D58"/>
      </left>
      <right/>
      <top/>
      <bottom style="thin">
        <color rgb="FF264D58"/>
      </bottom>
      <diagonal/>
    </border>
    <border>
      <left/>
      <right/>
      <top/>
      <bottom style="thin">
        <color rgb="FF264D58"/>
      </bottom>
      <diagonal/>
    </border>
    <border>
      <left/>
      <right style="thin">
        <color rgb="FF264D58"/>
      </right>
      <top/>
      <bottom style="thin">
        <color rgb="FF264D58"/>
      </bottom>
      <diagonal/>
    </border>
    <border>
      <left style="thin">
        <color rgb="FF264D58"/>
      </left>
      <right/>
      <top style="thin">
        <color rgb="FF264D58"/>
      </top>
      <bottom style="thin">
        <color rgb="FF264D58"/>
      </bottom>
      <diagonal/>
    </border>
    <border>
      <left/>
      <right style="thin">
        <color rgb="FF264D58"/>
      </right>
      <top style="thin">
        <color rgb="FF264D58"/>
      </top>
      <bottom style="thin">
        <color rgb="FF264D58"/>
      </bottom>
      <diagonal/>
    </border>
    <border>
      <left style="thin">
        <color rgb="FF264D58"/>
      </left>
      <right style="thin">
        <color rgb="FF264D58"/>
      </right>
      <top style="thin">
        <color rgb="FF264D58"/>
      </top>
      <bottom/>
      <diagonal/>
    </border>
    <border>
      <left style="thin">
        <color rgb="FF264D58"/>
      </left>
      <right style="thin">
        <color rgb="FF264D58"/>
      </right>
      <top/>
      <bottom style="thin">
        <color rgb="FF264D58"/>
      </bottom>
      <diagonal/>
    </border>
    <border>
      <left style="thin">
        <color rgb="FF264D58"/>
      </left>
      <right style="thin">
        <color rgb="FF264D58"/>
      </right>
      <top/>
      <bottom/>
      <diagonal/>
    </border>
    <border>
      <left style="thin">
        <color rgb="FF264D58"/>
      </left>
      <right style="thin">
        <color rgb="FF264D58"/>
      </right>
      <top/>
      <bottom style="thin">
        <color indexed="64"/>
      </bottom>
      <diagonal/>
    </border>
    <border>
      <left style="thin">
        <color rgb="FF264D58"/>
      </left>
      <right/>
      <top/>
      <bottom style="thin">
        <color indexed="64"/>
      </bottom>
      <diagonal/>
    </border>
    <border>
      <left/>
      <right/>
      <top/>
      <bottom style="medium">
        <color rgb="FFCCC0EA"/>
      </bottom>
      <diagonal/>
    </border>
    <border>
      <left/>
      <right/>
      <top/>
      <bottom style="thin">
        <color rgb="FFCCC0EA"/>
      </bottom>
      <diagonal/>
    </border>
    <border>
      <left style="thin">
        <color theme="5" tint="0.79998168889431442"/>
      </left>
      <right style="thin">
        <color theme="5" tint="0.79995117038483843"/>
      </right>
      <top/>
      <bottom style="medium">
        <color theme="5" tint="0.39997558519241921"/>
      </bottom>
      <diagonal/>
    </border>
    <border>
      <left style="thin">
        <color theme="5" tint="0.79998168889431442"/>
      </left>
      <right style="thin">
        <color theme="5" tint="0.79995117038483843"/>
      </right>
      <top/>
      <bottom/>
      <diagonal/>
    </border>
    <border>
      <left style="thin">
        <color theme="5" tint="0.79995117038483843"/>
      </left>
      <right style="thin">
        <color theme="5" tint="0.79995117038483843"/>
      </right>
      <top/>
      <bottom/>
      <diagonal/>
    </border>
    <border>
      <left style="thin">
        <color theme="5" tint="0.79995117038483843"/>
      </left>
      <right style="thin">
        <color theme="5" tint="0.79995117038483843"/>
      </right>
      <top/>
      <bottom style="medium">
        <color theme="5" tint="0.39997558519241921"/>
      </bottom>
      <diagonal/>
    </border>
    <border>
      <left style="thin">
        <color theme="5" tint="0.79998168889431442"/>
      </left>
      <right style="thin">
        <color theme="5" tint="0.79995117038483843"/>
      </right>
      <top style="medium">
        <color theme="5" tint="0.39997558519241921"/>
      </top>
      <bottom/>
      <diagonal/>
    </border>
    <border>
      <left style="thin">
        <color theme="5" tint="0.79995117038483843"/>
      </left>
      <right style="thin">
        <color theme="5" tint="0.79995117038483843"/>
      </right>
      <top style="medium">
        <color theme="5" tint="0.39997558519241921"/>
      </top>
      <bottom/>
      <diagonal/>
    </border>
    <border>
      <left style="thin">
        <color theme="5" tint="0.79998168889431442"/>
      </left>
      <right style="thin">
        <color theme="5" tint="0.79998168889431442"/>
      </right>
      <top/>
      <bottom style="thin">
        <color theme="5" tint="0.79995117038483843"/>
      </bottom>
      <diagonal/>
    </border>
    <border>
      <left/>
      <right style="thin">
        <color theme="5" tint="0.79998168889431442"/>
      </right>
      <top/>
      <bottom/>
      <diagonal/>
    </border>
    <border>
      <left/>
      <right style="thin">
        <color theme="5" tint="0.79998168889431442"/>
      </right>
      <top/>
      <bottom style="thin">
        <color theme="5" tint="0.79995117038483843"/>
      </bottom>
      <diagonal/>
    </border>
    <border>
      <left style="thin">
        <color theme="5" tint="0.79995117038483843"/>
      </left>
      <right style="thin">
        <color theme="5" tint="0.79995117038483843"/>
      </right>
      <top/>
      <bottom style="thin">
        <color theme="5" tint="0.79992065187536243"/>
      </bottom>
      <diagonal/>
    </border>
  </borders>
  <cellStyleXfs count="19">
    <xf numFmtId="0" fontId="0" fillId="0" borderId="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43" fontId="1" fillId="0" borderId="0" applyFont="0" applyFill="0" applyBorder="0" applyAlignment="0" applyProtection="0"/>
    <xf numFmtId="0" fontId="4" fillId="0" borderId="0" applyNumberFormat="0" applyFill="0" applyBorder="0" applyAlignment="0" applyProtection="0"/>
    <xf numFmtId="9" fontId="1" fillId="0" borderId="0" applyFont="0" applyFill="0" applyBorder="0" applyAlignment="0" applyProtection="0"/>
    <xf numFmtId="0" fontId="11" fillId="0" borderId="0"/>
    <xf numFmtId="0" fontId="19" fillId="0" borderId="0"/>
    <xf numFmtId="0" fontId="19" fillId="0" borderId="0"/>
    <xf numFmtId="43" fontId="1" fillId="0" borderId="0" applyFont="0" applyFill="0" applyBorder="0" applyAlignment="0" applyProtection="0"/>
    <xf numFmtId="43" fontId="1" fillId="0" borderId="0" applyFont="0" applyFill="0" applyBorder="0" applyAlignment="0" applyProtection="0"/>
    <xf numFmtId="0" fontId="43" fillId="7" borderId="15" applyNumberFormat="0" applyAlignment="0" applyProtection="0">
      <alignment horizontal="left" vertical="center"/>
    </xf>
    <xf numFmtId="0" fontId="43" fillId="8" borderId="15" applyNumberFormat="0" applyProtection="0">
      <alignment horizontal="left" vertical="center"/>
    </xf>
    <xf numFmtId="0" fontId="44" fillId="0" borderId="11"/>
    <xf numFmtId="0" fontId="44" fillId="0" borderId="0"/>
    <xf numFmtId="0" fontId="45" fillId="0" borderId="0"/>
    <xf numFmtId="0" fontId="19" fillId="0" borderId="0" applyProtection="0"/>
    <xf numFmtId="0" fontId="43" fillId="9" borderId="16" applyNumberFormat="0" applyAlignment="0" applyProtection="0">
      <alignment horizontal="left" vertical="center" indent="1"/>
    </xf>
  </cellStyleXfs>
  <cellXfs count="1627">
    <xf numFmtId="0" fontId="0" fillId="0" borderId="0" xfId="0"/>
    <xf numFmtId="0" fontId="7" fillId="0" borderId="0" xfId="0" applyFont="1" applyAlignment="1">
      <alignment horizontal="right" vertical="center"/>
    </xf>
    <xf numFmtId="0" fontId="11" fillId="0" borderId="0" xfId="0" applyFont="1" applyAlignment="1">
      <alignment vertical="center"/>
    </xf>
    <xf numFmtId="0" fontId="11" fillId="0" borderId="0" xfId="0" applyFont="1"/>
    <xf numFmtId="0" fontId="5" fillId="0" borderId="0" xfId="0" applyFont="1"/>
    <xf numFmtId="0" fontId="11" fillId="0" borderId="0" xfId="0" applyFont="1" applyAlignment="1">
      <alignment horizontal="center"/>
    </xf>
    <xf numFmtId="0" fontId="11" fillId="0" borderId="0" xfId="0" applyFont="1" applyAlignment="1">
      <alignment horizontal="right"/>
    </xf>
    <xf numFmtId="0" fontId="11" fillId="0" borderId="0" xfId="0" applyFont="1" applyAlignment="1">
      <alignment horizontal="center" vertical="center" wrapText="1"/>
    </xf>
    <xf numFmtId="0" fontId="11" fillId="3" borderId="0" xfId="0" applyFont="1" applyFill="1"/>
    <xf numFmtId="0" fontId="9" fillId="0" borderId="0" xfId="0" applyFont="1"/>
    <xf numFmtId="168" fontId="9" fillId="0" borderId="0" xfId="4" applyNumberFormat="1" applyFont="1" applyFill="1" applyBorder="1" applyAlignment="1">
      <alignment horizontal="center"/>
    </xf>
    <xf numFmtId="0" fontId="11" fillId="0" borderId="0" xfId="0" applyFont="1" applyAlignment="1">
      <alignment horizontal="right" vertical="center" wrapText="1"/>
    </xf>
    <xf numFmtId="168" fontId="11" fillId="0" borderId="0" xfId="4" applyNumberFormat="1" applyFont="1" applyFill="1" applyBorder="1" applyAlignment="1">
      <alignment horizontal="center"/>
    </xf>
    <xf numFmtId="0" fontId="15" fillId="0" borderId="0" xfId="0" applyFont="1"/>
    <xf numFmtId="0" fontId="14" fillId="0" borderId="0" xfId="0" applyFont="1"/>
    <xf numFmtId="0" fontId="13" fillId="0" borderId="0" xfId="0" applyFont="1"/>
    <xf numFmtId="0" fontId="17" fillId="0" borderId="0" xfId="0" applyFont="1" applyAlignment="1">
      <alignment horizontal="left"/>
    </xf>
    <xf numFmtId="0" fontId="6" fillId="0" borderId="0" xfId="0" applyFont="1" applyAlignment="1">
      <alignment horizontal="center" vertical="center" wrapText="1"/>
    </xf>
    <xf numFmtId="0" fontId="3" fillId="0" borderId="0" xfId="0" applyFont="1"/>
    <xf numFmtId="9" fontId="10" fillId="0" borderId="0" xfId="6" applyFont="1"/>
    <xf numFmtId="0" fontId="0" fillId="0" borderId="0" xfId="0" applyAlignment="1">
      <alignment horizontal="right"/>
    </xf>
    <xf numFmtId="0" fontId="16" fillId="0" borderId="0" xfId="0" applyFont="1"/>
    <xf numFmtId="0" fontId="12" fillId="0" borderId="0" xfId="0" applyFont="1" applyAlignment="1">
      <alignment horizontal="center"/>
    </xf>
    <xf numFmtId="0" fontId="21" fillId="0" borderId="0" xfId="0" applyFont="1"/>
    <xf numFmtId="15" fontId="20" fillId="0" borderId="0" xfId="0" applyNumberFormat="1" applyFont="1" applyAlignment="1">
      <alignment vertical="center"/>
    </xf>
    <xf numFmtId="15" fontId="20" fillId="0" borderId="0" xfId="0" applyNumberFormat="1" applyFont="1" applyAlignment="1">
      <alignment horizontal="center" vertical="center"/>
    </xf>
    <xf numFmtId="169" fontId="11" fillId="0" borderId="0" xfId="6" applyNumberFormat="1" applyFont="1" applyFill="1" applyBorder="1" applyAlignment="1">
      <alignment horizontal="center"/>
    </xf>
    <xf numFmtId="0" fontId="12" fillId="0" borderId="0" xfId="0" applyFont="1"/>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right" vertical="center" wrapText="1"/>
    </xf>
    <xf numFmtId="0" fontId="2" fillId="0" borderId="0" xfId="0" applyFont="1" applyAlignment="1">
      <alignment vertical="center" wrapText="1"/>
    </xf>
    <xf numFmtId="0" fontId="22" fillId="0" borderId="0" xfId="0" applyFont="1"/>
    <xf numFmtId="0" fontId="10" fillId="0" borderId="0" xfId="0" applyFont="1"/>
    <xf numFmtId="0" fontId="0" fillId="0" borderId="0" xfId="0" applyAlignment="1">
      <alignment wrapText="1"/>
    </xf>
    <xf numFmtId="0" fontId="8" fillId="0" borderId="0" xfId="0" applyFont="1"/>
    <xf numFmtId="0" fontId="2" fillId="0" borderId="0" xfId="0" applyFont="1"/>
    <xf numFmtId="0" fontId="24" fillId="0" borderId="0" xfId="0" applyFont="1" applyAlignment="1">
      <alignment horizontal="left" vertical="top" wrapText="1"/>
    </xf>
    <xf numFmtId="0" fontId="25" fillId="0" borderId="0" xfId="0" applyFont="1"/>
    <xf numFmtId="0" fontId="24" fillId="0" borderId="0" xfId="0" applyFont="1" applyAlignment="1">
      <alignment horizontal="left" wrapText="1"/>
    </xf>
    <xf numFmtId="0" fontId="26" fillId="0" borderId="0" xfId="0" applyFont="1"/>
    <xf numFmtId="0" fontId="24" fillId="0" borderId="0" xfId="0" applyFont="1" applyAlignment="1">
      <alignment vertical="top" wrapText="1"/>
    </xf>
    <xf numFmtId="0" fontId="24" fillId="0" borderId="0" xfId="0" applyFont="1" applyAlignment="1">
      <alignment horizontal="left" vertical="center" wrapText="1"/>
    </xf>
    <xf numFmtId="0" fontId="25" fillId="0" borderId="0" xfId="0" applyFont="1" applyAlignment="1">
      <alignment vertical="center"/>
    </xf>
    <xf numFmtId="0" fontId="31" fillId="0" borderId="0" xfId="0" applyFont="1"/>
    <xf numFmtId="0" fontId="24" fillId="0" borderId="0" xfId="0" applyFont="1" applyAlignment="1">
      <alignment wrapText="1"/>
    </xf>
    <xf numFmtId="0" fontId="28" fillId="0" borderId="0" xfId="0" applyFont="1" applyAlignment="1">
      <alignment horizontal="center" vertical="center"/>
    </xf>
    <xf numFmtId="168" fontId="9" fillId="0" borderId="0" xfId="4" applyNumberFormat="1" applyFont="1" applyFill="1" applyBorder="1" applyAlignment="1"/>
    <xf numFmtId="168" fontId="9" fillId="0" borderId="0" xfId="4" applyNumberFormat="1" applyFont="1" applyFill="1" applyBorder="1" applyAlignment="1">
      <alignment horizontal="left"/>
    </xf>
    <xf numFmtId="168" fontId="9" fillId="0" borderId="0" xfId="4" applyNumberFormat="1" applyFont="1" applyFill="1" applyBorder="1" applyAlignment="1">
      <alignment horizontal="right"/>
    </xf>
    <xf numFmtId="168" fontId="12" fillId="0" borderId="0" xfId="4" applyNumberFormat="1" applyFont="1" applyFill="1" applyBorder="1" applyAlignment="1">
      <alignment horizontal="right"/>
    </xf>
    <xf numFmtId="0" fontId="25" fillId="0" borderId="0" xfId="0" applyFont="1" applyAlignment="1">
      <alignment horizontal="center"/>
    </xf>
    <xf numFmtId="0" fontId="25" fillId="0" borderId="0" xfId="0" applyFont="1" applyAlignment="1">
      <alignment wrapText="1"/>
    </xf>
    <xf numFmtId="0" fontId="24" fillId="0" borderId="0" xfId="0" applyFont="1" applyAlignment="1">
      <alignment horizontal="center" vertical="top" wrapText="1"/>
    </xf>
    <xf numFmtId="0" fontId="24" fillId="0" borderId="0" xfId="0" applyFont="1" applyAlignment="1">
      <alignment horizontal="left" vertical="center"/>
    </xf>
    <xf numFmtId="43" fontId="25" fillId="0" borderId="0" xfId="0" applyNumberFormat="1" applyFont="1" applyAlignment="1">
      <alignment wrapText="1"/>
    </xf>
    <xf numFmtId="0" fontId="25" fillId="0" borderId="0" xfId="0" applyFont="1" applyAlignment="1">
      <alignment horizontal="left" vertical="center" wrapText="1"/>
    </xf>
    <xf numFmtId="169" fontId="25" fillId="0" borderId="0" xfId="6" applyNumberFormat="1" applyFont="1"/>
    <xf numFmtId="3" fontId="25" fillId="0" borderId="0" xfId="0" applyNumberFormat="1" applyFont="1"/>
    <xf numFmtId="10" fontId="25" fillId="0" borderId="0" xfId="6" applyNumberFormat="1" applyFont="1"/>
    <xf numFmtId="0" fontId="25" fillId="0" borderId="0" xfId="0" applyFont="1" applyAlignment="1">
      <alignment horizontal="right"/>
    </xf>
    <xf numFmtId="4" fontId="25" fillId="0" borderId="0" xfId="0" applyNumberFormat="1" applyFont="1"/>
    <xf numFmtId="165" fontId="28" fillId="0" borderId="0" xfId="6" applyNumberFormat="1" applyFont="1" applyFill="1" applyBorder="1" applyAlignment="1">
      <alignment horizontal="center" vertical="center"/>
    </xf>
    <xf numFmtId="0" fontId="36" fillId="0" borderId="0" xfId="0" applyFont="1"/>
    <xf numFmtId="0" fontId="35" fillId="0" borderId="0" xfId="0" applyFont="1"/>
    <xf numFmtId="0" fontId="18" fillId="0" borderId="0" xfId="0" applyFont="1"/>
    <xf numFmtId="9" fontId="10" fillId="0" borderId="0" xfId="6" applyFont="1" applyFill="1"/>
    <xf numFmtId="0" fontId="25" fillId="0" borderId="0" xfId="0" applyFont="1" applyAlignment="1">
      <alignment vertical="top" wrapText="1"/>
    </xf>
    <xf numFmtId="0" fontId="39" fillId="0" borderId="0" xfId="0" applyFont="1" applyAlignment="1">
      <alignment vertical="center"/>
    </xf>
    <xf numFmtId="0" fontId="37" fillId="0" borderId="0" xfId="0" applyFont="1"/>
    <xf numFmtId="0" fontId="39" fillId="0" borderId="0" xfId="0" applyFont="1" applyAlignment="1">
      <alignment horizontal="left" wrapText="1"/>
    </xf>
    <xf numFmtId="0" fontId="35" fillId="0" borderId="0" xfId="0" applyFont="1" applyAlignment="1">
      <alignment horizontal="left" vertical="top" wrapText="1"/>
    </xf>
    <xf numFmtId="0" fontId="5" fillId="6" borderId="0" xfId="8" applyFont="1" applyFill="1" applyAlignment="1">
      <alignment horizontal="left" vertical="center" wrapText="1"/>
    </xf>
    <xf numFmtId="9" fontId="11" fillId="6" borderId="13" xfId="2" applyFont="1" applyFill="1" applyBorder="1" applyAlignment="1">
      <alignment horizontal="center"/>
    </xf>
    <xf numFmtId="0" fontId="40" fillId="5" borderId="4" xfId="0" applyFont="1" applyFill="1" applyBorder="1" applyAlignment="1">
      <alignment horizontal="left" vertical="top" wrapText="1"/>
    </xf>
    <xf numFmtId="0" fontId="40" fillId="5" borderId="4" xfId="0" applyFont="1" applyFill="1" applyBorder="1" applyAlignment="1">
      <alignment horizontal="left" vertical="top"/>
    </xf>
    <xf numFmtId="0" fontId="41" fillId="0" borderId="0" xfId="0" applyFont="1" applyAlignment="1">
      <alignment horizontal="left" vertical="top"/>
    </xf>
    <xf numFmtId="0" fontId="42" fillId="0" borderId="0" xfId="0" applyFont="1" applyAlignment="1">
      <alignment horizontal="left" vertical="top" wrapText="1"/>
    </xf>
    <xf numFmtId="0" fontId="42" fillId="0" borderId="0" xfId="0" applyFont="1" applyAlignment="1">
      <alignment horizontal="left" vertical="top"/>
    </xf>
    <xf numFmtId="0" fontId="41" fillId="0" borderId="0" xfId="0" applyFont="1" applyAlignment="1">
      <alignment horizontal="left" vertical="center" wrapText="1"/>
    </xf>
    <xf numFmtId="9" fontId="12" fillId="6" borderId="14" xfId="2" applyFont="1" applyFill="1" applyBorder="1" applyAlignment="1">
      <alignment horizontal="center"/>
    </xf>
    <xf numFmtId="0" fontId="25" fillId="0" borderId="0" xfId="0" applyFont="1" applyAlignment="1">
      <alignment horizontal="left" wrapText="1"/>
    </xf>
    <xf numFmtId="0" fontId="39" fillId="0" borderId="0" xfId="0" applyFont="1"/>
    <xf numFmtId="0" fontId="27" fillId="0" borderId="0" xfId="0" applyFont="1"/>
    <xf numFmtId="9" fontId="25" fillId="0" borderId="0" xfId="6" applyFont="1"/>
    <xf numFmtId="10" fontId="25" fillId="0" borderId="0" xfId="6" applyNumberFormat="1" applyFont="1" applyFill="1"/>
    <xf numFmtId="0" fontId="27" fillId="0" borderId="0" xfId="0" applyFont="1" applyAlignment="1">
      <alignment horizontal="right"/>
    </xf>
    <xf numFmtId="168" fontId="25" fillId="0" borderId="0" xfId="4" applyNumberFormat="1" applyFont="1" applyFill="1" applyBorder="1" applyAlignment="1">
      <alignment vertical="center"/>
    </xf>
    <xf numFmtId="9" fontId="25" fillId="0" borderId="0" xfId="6" applyFont="1" applyFill="1" applyBorder="1"/>
    <xf numFmtId="0" fontId="46" fillId="0" borderId="0" xfId="5" applyFont="1" applyFill="1" applyBorder="1" applyAlignment="1">
      <alignment vertical="center"/>
    </xf>
    <xf numFmtId="169" fontId="25" fillId="0" borderId="0" xfId="6" applyNumberFormat="1" applyFont="1" applyFill="1" applyBorder="1" applyAlignment="1">
      <alignment horizontal="center"/>
    </xf>
    <xf numFmtId="0" fontId="28" fillId="0" borderId="0" xfId="0" applyFont="1" applyAlignment="1">
      <alignment horizontal="right" vertical="center" wrapText="1"/>
    </xf>
    <xf numFmtId="0" fontId="34" fillId="0" borderId="0" xfId="0" applyFont="1" applyAlignment="1">
      <alignment horizontal="right" vertical="center" wrapText="1"/>
    </xf>
    <xf numFmtId="0" fontId="47" fillId="0" borderId="0" xfId="0" applyFont="1" applyAlignment="1">
      <alignment horizontal="left" vertical="center"/>
    </xf>
    <xf numFmtId="0" fontId="47" fillId="0" borderId="0" xfId="0" applyFont="1" applyAlignment="1">
      <alignment horizontal="left" vertical="center" wrapText="1"/>
    </xf>
    <xf numFmtId="0" fontId="30" fillId="0" borderId="0" xfId="9" applyFont="1" applyAlignment="1">
      <alignment horizontal="center" vertical="center"/>
    </xf>
    <xf numFmtId="0" fontId="24" fillId="0" borderId="0" xfId="8" applyFont="1" applyAlignment="1">
      <alignment horizontal="center" vertical="center"/>
    </xf>
    <xf numFmtId="0" fontId="24" fillId="0" borderId="0" xfId="9" applyFont="1" applyAlignment="1">
      <alignment horizontal="center" vertical="center"/>
    </xf>
    <xf numFmtId="0" fontId="30" fillId="0" borderId="0" xfId="8" applyFont="1" applyAlignment="1">
      <alignment horizontal="center" vertical="center"/>
    </xf>
    <xf numFmtId="0" fontId="25" fillId="0" borderId="0" xfId="8" applyFont="1" applyAlignment="1">
      <alignment vertical="center"/>
    </xf>
    <xf numFmtId="0" fontId="38" fillId="0" borderId="0" xfId="0" applyFont="1" applyAlignment="1">
      <alignment horizontal="left"/>
    </xf>
    <xf numFmtId="0" fontId="28" fillId="0" borderId="0" xfId="0" applyFont="1" applyAlignment="1">
      <alignment horizontal="right" vertical="center"/>
    </xf>
    <xf numFmtId="15" fontId="48" fillId="0" borderId="0" xfId="0" applyNumberFormat="1" applyFont="1" applyAlignment="1">
      <alignment horizontal="center" vertical="center"/>
    </xf>
    <xf numFmtId="0" fontId="27" fillId="0" borderId="0" xfId="0" applyFont="1" applyAlignment="1">
      <alignment horizontal="right" vertical="center"/>
    </xf>
    <xf numFmtId="0" fontId="25" fillId="0" borderId="0" xfId="0" applyFont="1" applyAlignment="1">
      <alignment horizontal="left" vertical="center"/>
    </xf>
    <xf numFmtId="0" fontId="25" fillId="0" borderId="0" xfId="0" applyFont="1" applyAlignment="1">
      <alignment vertical="center" wrapText="1"/>
    </xf>
    <xf numFmtId="0" fontId="50" fillId="0" borderId="0" xfId="0" applyFont="1" applyAlignment="1">
      <alignment vertical="center" wrapText="1"/>
    </xf>
    <xf numFmtId="0" fontId="25" fillId="0" borderId="0" xfId="0" applyFont="1" applyAlignment="1">
      <alignment vertical="top"/>
    </xf>
    <xf numFmtId="0" fontId="25" fillId="0" borderId="0" xfId="0" applyFont="1" applyAlignment="1">
      <alignment horizontal="left" vertical="top" wrapText="1"/>
    </xf>
    <xf numFmtId="0" fontId="51" fillId="0" borderId="0" xfId="0" applyFont="1"/>
    <xf numFmtId="0" fontId="35" fillId="0" borderId="0" xfId="0" applyFont="1" applyAlignment="1">
      <alignment horizontal="left" wrapText="1"/>
    </xf>
    <xf numFmtId="0" fontId="54" fillId="11" borderId="0" xfId="0" applyFont="1" applyFill="1" applyAlignment="1">
      <alignment horizontal="center" vertical="center"/>
    </xf>
    <xf numFmtId="0" fontId="54" fillId="10" borderId="0" xfId="0" applyFont="1" applyFill="1" applyAlignment="1">
      <alignment horizontal="center" vertical="center"/>
    </xf>
    <xf numFmtId="0" fontId="55" fillId="0" borderId="0" xfId="0" applyFont="1"/>
    <xf numFmtId="0" fontId="56" fillId="0" borderId="0" xfId="0" applyFont="1"/>
    <xf numFmtId="0" fontId="57" fillId="0" borderId="0" xfId="3" applyFont="1" applyBorder="1" applyAlignment="1">
      <alignment horizontal="left" vertical="center" wrapText="1"/>
    </xf>
    <xf numFmtId="0" fontId="58" fillId="0" borderId="0" xfId="0" applyFont="1"/>
    <xf numFmtId="0" fontId="58" fillId="0" borderId="0" xfId="0" applyFont="1" applyAlignment="1">
      <alignment horizontal="left" wrapText="1"/>
    </xf>
    <xf numFmtId="0" fontId="57" fillId="0" borderId="0" xfId="3" applyFont="1" applyFill="1" applyBorder="1" applyAlignment="1">
      <alignment vertical="center" wrapText="1"/>
    </xf>
    <xf numFmtId="0" fontId="59" fillId="0" borderId="0" xfId="3" applyFont="1" applyFill="1" applyBorder="1" applyAlignment="1">
      <alignment vertical="center" wrapText="1"/>
    </xf>
    <xf numFmtId="0" fontId="59" fillId="0" borderId="0" xfId="3" applyFont="1" applyBorder="1" applyAlignment="1">
      <alignment vertical="top" wrapText="1"/>
    </xf>
    <xf numFmtId="0" fontId="59" fillId="0" borderId="0" xfId="3" applyFont="1" applyBorder="1" applyAlignment="1">
      <alignment horizontal="left" vertical="top" wrapText="1"/>
    </xf>
    <xf numFmtId="0" fontId="55" fillId="0" borderId="0" xfId="0" applyFont="1" applyAlignment="1">
      <alignment vertical="center"/>
    </xf>
    <xf numFmtId="0" fontId="57" fillId="0" borderId="0" xfId="3" applyFont="1" applyAlignment="1">
      <alignment vertical="center" wrapText="1"/>
    </xf>
    <xf numFmtId="0" fontId="57" fillId="0" borderId="0" xfId="3" applyFont="1" applyBorder="1" applyAlignment="1">
      <alignment vertical="center" wrapText="1"/>
    </xf>
    <xf numFmtId="0" fontId="58" fillId="0" borderId="0" xfId="0" applyFont="1" applyAlignment="1">
      <alignment vertical="center"/>
    </xf>
    <xf numFmtId="0" fontId="60" fillId="0" borderId="0" xfId="3" applyFont="1" applyBorder="1" applyAlignment="1">
      <alignment horizontal="left" wrapText="1"/>
    </xf>
    <xf numFmtId="0" fontId="59" fillId="0" borderId="0" xfId="3" applyFont="1" applyBorder="1" applyAlignment="1">
      <alignment horizontal="left" wrapText="1"/>
    </xf>
    <xf numFmtId="0" fontId="60" fillId="0" borderId="0" xfId="3" applyFont="1" applyFill="1" applyBorder="1" applyAlignment="1">
      <alignment vertical="center" wrapText="1"/>
    </xf>
    <xf numFmtId="0" fontId="59" fillId="0" borderId="0" xfId="3" applyFont="1" applyBorder="1" applyAlignment="1">
      <alignment horizontal="left" vertical="center" wrapText="1"/>
    </xf>
    <xf numFmtId="0" fontId="59" fillId="0" borderId="0" xfId="3" applyFont="1" applyBorder="1" applyAlignment="1">
      <alignment vertical="center" wrapText="1"/>
    </xf>
    <xf numFmtId="0" fontId="60" fillId="0" borderId="0" xfId="3" applyFont="1" applyBorder="1" applyAlignment="1">
      <alignment vertical="center" wrapText="1"/>
    </xf>
    <xf numFmtId="0" fontId="59" fillId="0" borderId="0" xfId="3" applyFont="1" applyBorder="1" applyAlignment="1">
      <alignment horizontal="left"/>
    </xf>
    <xf numFmtId="0" fontId="57" fillId="0" borderId="0" xfId="3" applyFont="1" applyBorder="1" applyAlignment="1">
      <alignment horizontal="left"/>
    </xf>
    <xf numFmtId="0" fontId="25" fillId="0" borderId="5" xfId="0" applyFont="1" applyBorder="1"/>
    <xf numFmtId="0" fontId="57" fillId="0" borderId="0" xfId="3" applyFont="1" applyBorder="1" applyAlignment="1">
      <alignment horizontal="left" wrapText="1"/>
    </xf>
    <xf numFmtId="0" fontId="35" fillId="0" borderId="0" xfId="0" applyFont="1" applyAlignment="1">
      <alignment horizontal="left"/>
    </xf>
    <xf numFmtId="0" fontId="57" fillId="0" borderId="0" xfId="3" applyFont="1" applyBorder="1" applyAlignment="1">
      <alignment wrapText="1"/>
    </xf>
    <xf numFmtId="0" fontId="57" fillId="0" borderId="0" xfId="3" applyFont="1" applyAlignment="1">
      <alignment horizontal="left" vertical="center" wrapText="1"/>
    </xf>
    <xf numFmtId="0" fontId="35" fillId="0" borderId="0" xfId="0" applyFont="1" applyProtection="1">
      <protection locked="0"/>
    </xf>
    <xf numFmtId="0" fontId="25" fillId="0" borderId="0" xfId="0" applyFont="1" applyProtection="1">
      <protection locked="0"/>
    </xf>
    <xf numFmtId="0" fontId="35" fillId="0" borderId="0" xfId="0" applyFont="1" applyProtection="1">
      <protection locked="0" hidden="1"/>
    </xf>
    <xf numFmtId="0" fontId="25" fillId="0" borderId="0" xfId="0" applyFont="1" applyProtection="1">
      <protection locked="0" hidden="1"/>
    </xf>
    <xf numFmtId="0" fontId="25" fillId="0" borderId="0" xfId="0" applyFont="1" applyAlignment="1" applyProtection="1">
      <alignment horizontal="left" vertical="center"/>
      <protection locked="0"/>
    </xf>
    <xf numFmtId="0" fontId="25" fillId="0" borderId="0" xfId="0" applyFont="1" applyAlignment="1" applyProtection="1">
      <alignment horizontal="left" vertical="center"/>
      <protection locked="0" hidden="1"/>
    </xf>
    <xf numFmtId="0" fontId="35" fillId="0" borderId="0" xfId="0" applyFont="1" applyAlignment="1" applyProtection="1">
      <alignment horizontal="left" wrapText="1"/>
      <protection locked="0"/>
    </xf>
    <xf numFmtId="0" fontId="35" fillId="0" borderId="0" xfId="0" applyFont="1" applyAlignment="1" applyProtection="1">
      <alignment horizontal="left" wrapText="1"/>
      <protection locked="0" hidden="1"/>
    </xf>
    <xf numFmtId="0" fontId="62" fillId="0" borderId="0" xfId="0" applyFont="1"/>
    <xf numFmtId="0" fontId="33" fillId="0" borderId="0" xfId="0" applyFont="1"/>
    <xf numFmtId="0" fontId="49" fillId="0" borderId="0" xfId="0" applyFont="1"/>
    <xf numFmtId="0" fontId="24" fillId="0" borderId="0" xfId="0" applyFont="1"/>
    <xf numFmtId="0" fontId="64" fillId="0" borderId="0" xfId="0" applyFont="1"/>
    <xf numFmtId="0" fontId="25" fillId="0" borderId="0" xfId="0" applyFont="1" applyAlignment="1">
      <alignment horizontal="center" vertical="center" wrapText="1"/>
    </xf>
    <xf numFmtId="0" fontId="66" fillId="0" borderId="0" xfId="0" applyFont="1" applyAlignment="1">
      <alignment horizontal="left" vertical="center"/>
    </xf>
    <xf numFmtId="0" fontId="63" fillId="10" borderId="0" xfId="0" applyFont="1" applyFill="1"/>
    <xf numFmtId="0" fontId="31" fillId="0" borderId="0" xfId="0" applyFont="1" applyAlignment="1">
      <alignment vertical="top"/>
    </xf>
    <xf numFmtId="0" fontId="25" fillId="0" borderId="0" xfId="0" applyFont="1" applyAlignment="1">
      <alignment horizontal="right" vertical="center"/>
    </xf>
    <xf numFmtId="0" fontId="68" fillId="0" borderId="0" xfId="0" applyFont="1"/>
    <xf numFmtId="168" fontId="24" fillId="0" borderId="0" xfId="4" applyNumberFormat="1" applyFont="1" applyFill="1" applyBorder="1" applyAlignment="1">
      <alignment horizontal="left"/>
    </xf>
    <xf numFmtId="168" fontId="24" fillId="0" borderId="0" xfId="4" applyNumberFormat="1" applyFont="1" applyFill="1" applyBorder="1"/>
    <xf numFmtId="0" fontId="28" fillId="0" borderId="0" xfId="0" applyFont="1" applyAlignment="1">
      <alignment horizontal="left" vertical="center"/>
    </xf>
    <xf numFmtId="0" fontId="8" fillId="19" borderId="0" xfId="0" applyFont="1" applyFill="1"/>
    <xf numFmtId="173" fontId="25" fillId="0" borderId="0" xfId="1" applyNumberFormat="1" applyFont="1" applyAlignment="1">
      <alignment horizontal="right" wrapText="1"/>
    </xf>
    <xf numFmtId="173" fontId="25" fillId="0" borderId="11" xfId="1" applyNumberFormat="1" applyFont="1" applyBorder="1" applyAlignment="1">
      <alignment horizontal="right" wrapText="1"/>
    </xf>
    <xf numFmtId="0" fontId="62" fillId="10" borderId="0" xfId="0" applyFont="1" applyFill="1"/>
    <xf numFmtId="0" fontId="49" fillId="0" borderId="0" xfId="0" applyFont="1" applyAlignment="1">
      <alignment horizontal="left" vertical="top" wrapText="1"/>
    </xf>
    <xf numFmtId="0" fontId="56" fillId="0" borderId="0" xfId="0" applyFont="1" applyAlignment="1">
      <alignment vertical="center"/>
    </xf>
    <xf numFmtId="0" fontId="69" fillId="0" borderId="0" xfId="0" applyFont="1" applyAlignment="1">
      <alignment vertical="center"/>
    </xf>
    <xf numFmtId="168" fontId="25" fillId="0" borderId="0" xfId="0" applyNumberFormat="1" applyFont="1"/>
    <xf numFmtId="168" fontId="28" fillId="4" borderId="0" xfId="4" applyNumberFormat="1" applyFont="1" applyFill="1" applyAlignment="1">
      <alignment horizontal="right" vertical="center"/>
    </xf>
    <xf numFmtId="0" fontId="29" fillId="0" borderId="0" xfId="0" applyFont="1"/>
    <xf numFmtId="168" fontId="29" fillId="0" borderId="0" xfId="0" applyNumberFormat="1" applyFont="1"/>
    <xf numFmtId="0" fontId="62" fillId="19" borderId="0" xfId="0" applyFont="1" applyFill="1"/>
    <xf numFmtId="0" fontId="27" fillId="0" borderId="0" xfId="0" applyFont="1" applyAlignment="1">
      <alignment horizontal="center"/>
    </xf>
    <xf numFmtId="169" fontId="51" fillId="0" borderId="0" xfId="6" applyNumberFormat="1" applyFont="1" applyFill="1" applyBorder="1" applyAlignment="1">
      <alignment horizontal="right" vertical="center"/>
    </xf>
    <xf numFmtId="168" fontId="31" fillId="0" borderId="0" xfId="4" applyNumberFormat="1" applyFont="1" applyFill="1" applyBorder="1" applyAlignment="1"/>
    <xf numFmtId="168" fontId="28" fillId="0" borderId="0" xfId="4" applyNumberFormat="1" applyFont="1" applyFill="1" applyBorder="1" applyAlignment="1">
      <alignment horizontal="right" vertical="center"/>
    </xf>
    <xf numFmtId="168" fontId="28" fillId="0" borderId="0" xfId="4" applyNumberFormat="1" applyFont="1" applyFill="1" applyBorder="1" applyAlignment="1">
      <alignment horizontal="right" vertical="center" wrapText="1"/>
    </xf>
    <xf numFmtId="0" fontId="28" fillId="0" borderId="0" xfId="4" applyNumberFormat="1" applyFont="1" applyFill="1" applyBorder="1" applyAlignment="1">
      <alignment horizontal="right" vertical="center" wrapText="1"/>
    </xf>
    <xf numFmtId="0" fontId="64" fillId="0" borderId="0" xfId="0" applyFont="1" applyAlignment="1">
      <alignment horizontal="left" vertical="top" wrapText="1"/>
    </xf>
    <xf numFmtId="0" fontId="62" fillId="10" borderId="19" xfId="0" applyFont="1" applyFill="1" applyBorder="1"/>
    <xf numFmtId="0" fontId="71" fillId="0" borderId="0" xfId="0" applyFont="1"/>
    <xf numFmtId="172" fontId="0" fillId="0" borderId="0" xfId="0" applyNumberFormat="1"/>
    <xf numFmtId="0" fontId="25" fillId="13" borderId="0" xfId="0" applyFont="1" applyFill="1"/>
    <xf numFmtId="0" fontId="52" fillId="13" borderId="0" xfId="0" applyFont="1" applyFill="1"/>
    <xf numFmtId="0" fontId="53" fillId="13" borderId="0" xfId="0" applyFont="1" applyFill="1"/>
    <xf numFmtId="0" fontId="25" fillId="13" borderId="17" xfId="0" applyFont="1" applyFill="1" applyBorder="1"/>
    <xf numFmtId="0" fontId="33" fillId="11" borderId="5" xfId="0" applyFont="1" applyFill="1" applyBorder="1"/>
    <xf numFmtId="0" fontId="55" fillId="0" borderId="0" xfId="0" applyFont="1" applyAlignment="1">
      <alignment vertical="top" wrapText="1"/>
    </xf>
    <xf numFmtId="0" fontId="8" fillId="19" borderId="19" xfId="0" applyFont="1" applyFill="1" applyBorder="1"/>
    <xf numFmtId="0" fontId="54" fillId="5" borderId="0" xfId="0" applyFont="1" applyFill="1"/>
    <xf numFmtId="0" fontId="8" fillId="10" borderId="19" xfId="0" applyFont="1" applyFill="1" applyBorder="1"/>
    <xf numFmtId="0" fontId="56" fillId="0" borderId="0" xfId="0" applyFont="1" applyAlignment="1">
      <alignment horizontal="left" wrapText="1"/>
    </xf>
    <xf numFmtId="0" fontId="27" fillId="0" borderId="0" xfId="0" applyFont="1" applyAlignment="1">
      <alignment horizontal="center" vertical="center" wrapText="1"/>
    </xf>
    <xf numFmtId="0" fontId="56" fillId="0" borderId="0" xfId="0" applyFont="1" applyAlignment="1">
      <alignment horizontal="left"/>
    </xf>
    <xf numFmtId="0" fontId="72" fillId="0" borderId="0" xfId="0" applyFont="1" applyAlignment="1">
      <alignment horizontal="left" wrapText="1"/>
    </xf>
    <xf numFmtId="0" fontId="34" fillId="0" borderId="0" xfId="0" applyFont="1" applyAlignment="1">
      <alignment vertical="center"/>
    </xf>
    <xf numFmtId="0" fontId="24" fillId="0" borderId="0" xfId="0" applyFont="1" applyAlignment="1">
      <alignment horizontal="left" indent="1"/>
    </xf>
    <xf numFmtId="3" fontId="28" fillId="0" borderId="0" xfId="4" applyNumberFormat="1" applyFont="1" applyAlignment="1">
      <alignment horizontal="center" vertical="center"/>
    </xf>
    <xf numFmtId="49" fontId="28" fillId="0" borderId="0" xfId="4" applyNumberFormat="1" applyFont="1" applyAlignment="1">
      <alignment horizontal="center" vertical="center" wrapText="1"/>
    </xf>
    <xf numFmtId="0" fontId="36" fillId="0" borderId="0" xfId="0" applyFont="1" applyAlignment="1">
      <alignment vertical="center"/>
    </xf>
    <xf numFmtId="3" fontId="62" fillId="0" borderId="0" xfId="0" applyNumberFormat="1" applyFont="1"/>
    <xf numFmtId="0" fontId="67" fillId="0" borderId="0" xfId="0" applyFont="1" applyAlignment="1">
      <alignment horizontal="left" vertical="center"/>
    </xf>
    <xf numFmtId="0" fontId="67" fillId="0" borderId="0" xfId="0" applyFont="1" applyAlignment="1">
      <alignment vertical="center" wrapText="1"/>
    </xf>
    <xf numFmtId="0" fontId="67" fillId="0" borderId="0" xfId="0" applyFont="1" applyAlignment="1">
      <alignment horizontal="left" vertical="center" wrapText="1"/>
    </xf>
    <xf numFmtId="0" fontId="73" fillId="0" borderId="0" xfId="0" applyFont="1"/>
    <xf numFmtId="0" fontId="73" fillId="0" borderId="0" xfId="0" applyFont="1" applyAlignment="1">
      <alignment horizontal="right"/>
    </xf>
    <xf numFmtId="0" fontId="54" fillId="12" borderId="0" xfId="0" applyFont="1" applyFill="1" applyAlignment="1">
      <alignment horizontal="center" vertical="center"/>
    </xf>
    <xf numFmtId="0" fontId="61" fillId="0" borderId="0" xfId="0" applyFont="1" applyAlignment="1">
      <alignment horizontal="left" vertical="top" wrapText="1"/>
    </xf>
    <xf numFmtId="0" fontId="33" fillId="0" borderId="0" xfId="0" applyFont="1" applyAlignment="1">
      <alignment horizontal="left"/>
    </xf>
    <xf numFmtId="0" fontId="24" fillId="0" borderId="0" xfId="0" applyFont="1" applyAlignment="1">
      <alignment horizontal="right"/>
    </xf>
    <xf numFmtId="0" fontId="75" fillId="0" borderId="0" xfId="0" applyFont="1"/>
    <xf numFmtId="0" fontId="30" fillId="0" borderId="0" xfId="0" applyFont="1"/>
    <xf numFmtId="0" fontId="24" fillId="0" borderId="0" xfId="0" applyFont="1" applyAlignment="1">
      <alignment horizontal="left" indent="2"/>
    </xf>
    <xf numFmtId="0" fontId="76" fillId="0" borderId="0" xfId="0" applyFont="1" applyAlignment="1">
      <alignment vertical="top" wrapText="1"/>
    </xf>
    <xf numFmtId="0" fontId="65" fillId="0" borderId="0" xfId="0" applyFont="1" applyAlignment="1">
      <alignment vertical="top" wrapText="1"/>
    </xf>
    <xf numFmtId="0" fontId="28" fillId="0" borderId="0" xfId="0" applyFont="1" applyAlignment="1">
      <alignment horizontal="center" vertical="center" wrapText="1"/>
    </xf>
    <xf numFmtId="0" fontId="77" fillId="0" borderId="0" xfId="3" applyFont="1"/>
    <xf numFmtId="0" fontId="78" fillId="0" borderId="0" xfId="3" applyFont="1"/>
    <xf numFmtId="0" fontId="8" fillId="10" borderId="0" xfId="0" applyFont="1" applyFill="1"/>
    <xf numFmtId="0" fontId="72" fillId="0" borderId="0" xfId="0" applyFont="1" applyAlignment="1">
      <alignment vertical="center"/>
    </xf>
    <xf numFmtId="168" fontId="24" fillId="0" borderId="0" xfId="4" applyNumberFormat="1" applyFont="1" applyAlignment="1">
      <alignment vertical="center"/>
    </xf>
    <xf numFmtId="168" fontId="24" fillId="0" borderId="0" xfId="4" applyNumberFormat="1" applyFont="1" applyAlignment="1">
      <alignment horizontal="left" vertical="center"/>
    </xf>
    <xf numFmtId="168" fontId="24" fillId="0" borderId="0" xfId="4" applyNumberFormat="1" applyFont="1" applyFill="1" applyAlignment="1">
      <alignment horizontal="left" vertical="center"/>
    </xf>
    <xf numFmtId="0" fontId="74" fillId="0" borderId="0" xfId="0" applyFont="1" applyAlignment="1">
      <alignment vertical="center"/>
    </xf>
    <xf numFmtId="0" fontId="80" fillId="0" borderId="0" xfId="17" applyFont="1" applyAlignment="1">
      <alignment horizontal="left" vertical="top" wrapText="1"/>
    </xf>
    <xf numFmtId="0" fontId="81" fillId="0" borderId="0" xfId="17" quotePrefix="1" applyFont="1" applyAlignment="1">
      <alignment horizontal="left"/>
    </xf>
    <xf numFmtId="0" fontId="62" fillId="10" borderId="25" xfId="0" applyFont="1" applyFill="1" applyBorder="1"/>
    <xf numFmtId="0" fontId="25" fillId="0" borderId="26" xfId="0" applyFont="1" applyBorder="1"/>
    <xf numFmtId="0" fontId="25" fillId="10" borderId="0" xfId="0" applyFont="1" applyFill="1"/>
    <xf numFmtId="0" fontId="64" fillId="10" borderId="19" xfId="0" applyFont="1" applyFill="1" applyBorder="1" applyAlignment="1">
      <alignment horizontal="left"/>
    </xf>
    <xf numFmtId="168" fontId="25" fillId="10" borderId="19" xfId="0" applyNumberFormat="1" applyFont="1" applyFill="1" applyBorder="1"/>
    <xf numFmtId="0" fontId="8" fillId="20" borderId="0" xfId="0" applyFont="1" applyFill="1"/>
    <xf numFmtId="0" fontId="8" fillId="20" borderId="28" xfId="0" applyFont="1" applyFill="1" applyBorder="1"/>
    <xf numFmtId="0" fontId="6" fillId="20" borderId="0" xfId="0" applyFont="1" applyFill="1"/>
    <xf numFmtId="0" fontId="62" fillId="20" borderId="0" xfId="0" applyFont="1" applyFill="1"/>
    <xf numFmtId="0" fontId="63" fillId="20" borderId="0" xfId="0" applyFont="1" applyFill="1"/>
    <xf numFmtId="0" fontId="62" fillId="20" borderId="28" xfId="0" applyFont="1" applyFill="1" applyBorder="1"/>
    <xf numFmtId="0" fontId="82" fillId="0" borderId="0" xfId="0" applyFont="1" applyAlignment="1">
      <alignment vertical="center"/>
    </xf>
    <xf numFmtId="0" fontId="82" fillId="0" borderId="0" xfId="0" applyFont="1" applyAlignment="1">
      <alignment horizontal="left" vertical="center"/>
    </xf>
    <xf numFmtId="0" fontId="82" fillId="0" borderId="0" xfId="0" applyFont="1" applyAlignment="1">
      <alignment vertical="center" wrapText="1"/>
    </xf>
    <xf numFmtId="0" fontId="82" fillId="0" borderId="0" xfId="0" applyFont="1"/>
    <xf numFmtId="0" fontId="82" fillId="0" borderId="0" xfId="0" applyFont="1" applyAlignment="1">
      <alignment horizontal="left"/>
    </xf>
    <xf numFmtId="0" fontId="54" fillId="20" borderId="0" xfId="0" applyFont="1" applyFill="1" applyAlignment="1">
      <alignment horizontal="center" vertical="center"/>
    </xf>
    <xf numFmtId="0" fontId="54" fillId="20" borderId="12" xfId="0" applyFont="1" applyFill="1" applyBorder="1" applyAlignment="1">
      <alignment horizontal="center" vertical="center"/>
    </xf>
    <xf numFmtId="0" fontId="84" fillId="0" borderId="0" xfId="3" applyFont="1" applyAlignment="1">
      <alignment horizontal="left"/>
    </xf>
    <xf numFmtId="0" fontId="85" fillId="0" borderId="0" xfId="0" applyFont="1" applyAlignment="1">
      <alignment horizontal="left" vertical="center" wrapText="1"/>
    </xf>
    <xf numFmtId="0" fontId="85" fillId="0" borderId="0" xfId="0" applyFont="1" applyAlignment="1">
      <alignment horizontal="left" vertical="top"/>
    </xf>
    <xf numFmtId="0" fontId="86" fillId="0" borderId="0" xfId="0" applyFont="1" applyAlignment="1">
      <alignment horizontal="left" vertical="top"/>
    </xf>
    <xf numFmtId="0" fontId="86" fillId="0" borderId="0" xfId="0" applyFont="1" applyAlignment="1">
      <alignment horizontal="left" vertical="top" wrapText="1"/>
    </xf>
    <xf numFmtId="0" fontId="56" fillId="0" borderId="0" xfId="0" applyFont="1" applyAlignment="1">
      <alignment vertical="center" wrapText="1"/>
    </xf>
    <xf numFmtId="0" fontId="56" fillId="0" borderId="0" xfId="0" applyFont="1" applyAlignment="1">
      <alignment vertical="top" wrapText="1"/>
    </xf>
    <xf numFmtId="0" fontId="61" fillId="0" borderId="0" xfId="0" applyFont="1" applyAlignment="1">
      <alignment vertical="center" wrapText="1"/>
    </xf>
    <xf numFmtId="0" fontId="86" fillId="0" borderId="4" xfId="0" applyFont="1" applyBorder="1" applyAlignment="1">
      <alignment horizontal="left" vertical="top" wrapText="1"/>
    </xf>
    <xf numFmtId="0" fontId="86" fillId="2" borderId="4" xfId="0" applyFont="1" applyFill="1" applyBorder="1" applyAlignment="1">
      <alignment horizontal="left" vertical="top" wrapText="1"/>
    </xf>
    <xf numFmtId="0" fontId="86" fillId="2" borderId="4" xfId="0" applyFont="1" applyFill="1" applyBorder="1" applyAlignment="1">
      <alignment horizontal="left" vertical="top"/>
    </xf>
    <xf numFmtId="0" fontId="86" fillId="0" borderId="4" xfId="0" applyFont="1" applyBorder="1" applyAlignment="1">
      <alignment horizontal="left" vertical="top"/>
    </xf>
    <xf numFmtId="0" fontId="42" fillId="0" borderId="0" xfId="0" applyFont="1" applyAlignment="1">
      <alignment horizontal="left" wrapText="1"/>
    </xf>
    <xf numFmtId="0" fontId="42" fillId="0" borderId="0" xfId="0" applyFont="1" applyAlignment="1">
      <alignment vertical="center" wrapText="1"/>
    </xf>
    <xf numFmtId="0" fontId="42" fillId="0" borderId="0" xfId="0" applyFont="1" applyAlignment="1">
      <alignment vertical="center"/>
    </xf>
    <xf numFmtId="0" fontId="42" fillId="0" borderId="0" xfId="0" applyFont="1" applyAlignment="1">
      <alignment wrapText="1"/>
    </xf>
    <xf numFmtId="0" fontId="42" fillId="0" borderId="0" xfId="0" applyFont="1" applyAlignment="1">
      <alignment horizontal="left" vertical="center" wrapText="1"/>
    </xf>
    <xf numFmtId="0" fontId="42" fillId="0" borderId="0" xfId="0" applyFont="1" applyAlignment="1">
      <alignment horizontal="left" vertical="center"/>
    </xf>
    <xf numFmtId="0" fontId="89" fillId="0" borderId="29" xfId="8" applyFont="1" applyBorder="1" applyAlignment="1">
      <alignment horizontal="center" vertical="center"/>
    </xf>
    <xf numFmtId="0" fontId="89" fillId="0" borderId="30" xfId="8" applyFont="1" applyBorder="1" applyAlignment="1">
      <alignment horizontal="center" vertical="center"/>
    </xf>
    <xf numFmtId="0" fontId="25" fillId="22" borderId="26" xfId="0" applyFont="1" applyFill="1" applyBorder="1"/>
    <xf numFmtId="0" fontId="25" fillId="21" borderId="26" xfId="0" applyFont="1" applyFill="1" applyBorder="1"/>
    <xf numFmtId="0" fontId="42" fillId="0" borderId="0" xfId="0" applyFont="1"/>
    <xf numFmtId="0" fontId="42" fillId="0" borderId="0" xfId="0" applyFont="1" applyAlignment="1">
      <alignment horizontal="right"/>
    </xf>
    <xf numFmtId="0" fontId="92" fillId="0" borderId="0" xfId="3" applyFont="1"/>
    <xf numFmtId="0" fontId="42" fillId="0" borderId="0" xfId="0" applyFont="1" applyAlignment="1">
      <alignment horizontal="left" vertical="center" indent="1"/>
    </xf>
    <xf numFmtId="0" fontId="42" fillId="0" borderId="0" xfId="0" applyFont="1" applyAlignment="1">
      <alignment horizontal="left" vertical="center" indent="4"/>
    </xf>
    <xf numFmtId="0" fontId="90" fillId="0" borderId="0" xfId="0" applyFont="1" applyAlignment="1">
      <alignment vertical="center" wrapText="1"/>
    </xf>
    <xf numFmtId="0" fontId="90" fillId="0" borderId="0" xfId="0" applyFont="1" applyAlignment="1">
      <alignment horizontal="left"/>
    </xf>
    <xf numFmtId="0" fontId="93" fillId="0" borderId="0" xfId="0" applyFont="1"/>
    <xf numFmtId="0" fontId="94" fillId="0" borderId="0" xfId="0" applyFont="1" applyAlignment="1">
      <alignment horizontal="left"/>
    </xf>
    <xf numFmtId="0" fontId="42" fillId="0" borderId="0" xfId="0" applyFont="1" applyAlignment="1">
      <alignment horizontal="left"/>
    </xf>
    <xf numFmtId="0" fontId="90" fillId="0" borderId="0" xfId="0" applyFont="1"/>
    <xf numFmtId="0" fontId="90" fillId="0" borderId="0" xfId="0" applyFont="1" applyAlignment="1">
      <alignment horizontal="left" vertical="top" wrapText="1"/>
    </xf>
    <xf numFmtId="0" fontId="91" fillId="0" borderId="0" xfId="0" applyFont="1"/>
    <xf numFmtId="0" fontId="95" fillId="0" borderId="0" xfId="0" applyFont="1"/>
    <xf numFmtId="0" fontId="97" fillId="0" borderId="0" xfId="3" applyFont="1"/>
    <xf numFmtId="0" fontId="98" fillId="0" borderId="0" xfId="0" applyFont="1" applyAlignment="1">
      <alignment vertical="top" wrapText="1"/>
    </xf>
    <xf numFmtId="0" fontId="91" fillId="0" borderId="0" xfId="0" applyFont="1" applyAlignment="1">
      <alignment wrapText="1"/>
    </xf>
    <xf numFmtId="0" fontId="100" fillId="0" borderId="0" xfId="0" applyFont="1" applyAlignment="1">
      <alignment vertical="top"/>
    </xf>
    <xf numFmtId="0" fontId="42" fillId="0" borderId="0" xfId="0" applyFont="1" applyAlignment="1">
      <alignment horizontal="center"/>
    </xf>
    <xf numFmtId="0" fontId="90" fillId="0" borderId="0" xfId="0" applyFont="1" applyAlignment="1">
      <alignment vertical="top" wrapText="1"/>
    </xf>
    <xf numFmtId="0" fontId="81" fillId="0" borderId="0" xfId="0" applyFont="1"/>
    <xf numFmtId="0" fontId="91" fillId="0" borderId="0" xfId="0" applyFont="1" applyAlignment="1">
      <alignment horizontal="left" wrapText="1"/>
    </xf>
    <xf numFmtId="0" fontId="108" fillId="0" borderId="0" xfId="0" applyFont="1" applyAlignment="1">
      <alignment vertical="top" wrapText="1"/>
    </xf>
    <xf numFmtId="0" fontId="91" fillId="0" borderId="0" xfId="0" applyFont="1" applyAlignment="1">
      <alignment horizontal="left" vertical="top" wrapText="1"/>
    </xf>
    <xf numFmtId="0" fontId="102" fillId="0" borderId="0" xfId="0" applyFont="1" applyAlignment="1">
      <alignment horizontal="left" vertical="center" wrapText="1"/>
    </xf>
    <xf numFmtId="1" fontId="102" fillId="0" borderId="0" xfId="0" applyNumberFormat="1" applyFont="1" applyAlignment="1">
      <alignment horizontal="center" vertical="center"/>
    </xf>
    <xf numFmtId="168" fontId="42" fillId="0" borderId="0" xfId="11" applyNumberFormat="1" applyFont="1"/>
    <xf numFmtId="168" fontId="42" fillId="0" borderId="0" xfId="4" applyNumberFormat="1" applyFont="1" applyAlignment="1">
      <alignment horizontal="right"/>
    </xf>
    <xf numFmtId="168" fontId="42" fillId="0" borderId="0" xfId="4" applyNumberFormat="1" applyFont="1" applyFill="1" applyAlignment="1">
      <alignment horizontal="right"/>
    </xf>
    <xf numFmtId="168" fontId="42" fillId="0" borderId="0" xfId="4" applyNumberFormat="1" applyFont="1" applyFill="1"/>
    <xf numFmtId="0" fontId="42" fillId="3" borderId="0" xfId="0" applyFont="1" applyFill="1" applyAlignment="1">
      <alignment horizontal="right" vertical="center"/>
    </xf>
    <xf numFmtId="3" fontId="42" fillId="0" borderId="0" xfId="0" applyNumberFormat="1" applyFont="1" applyAlignment="1">
      <alignment horizontal="right" vertical="center" wrapText="1"/>
    </xf>
    <xf numFmtId="0" fontId="111" fillId="0" borderId="0" xfId="0" applyFont="1" applyAlignment="1">
      <alignment vertical="center"/>
    </xf>
    <xf numFmtId="0" fontId="112" fillId="0" borderId="0" xfId="0" applyFont="1" applyAlignment="1">
      <alignment vertical="center"/>
    </xf>
    <xf numFmtId="0" fontId="110" fillId="0" borderId="0" xfId="0" applyFont="1" applyAlignment="1">
      <alignment horizontal="left" vertical="center"/>
    </xf>
    <xf numFmtId="0" fontId="102" fillId="0" borderId="0" xfId="0" applyFont="1" applyAlignment="1">
      <alignment horizontal="center" vertical="center"/>
    </xf>
    <xf numFmtId="0" fontId="102" fillId="0" borderId="0" xfId="0" applyFont="1" applyAlignment="1">
      <alignment horizontal="left" vertical="center"/>
    </xf>
    <xf numFmtId="0" fontId="111" fillId="0" borderId="0" xfId="0" applyFont="1" applyAlignment="1">
      <alignment wrapText="1"/>
    </xf>
    <xf numFmtId="0" fontId="111" fillId="0" borderId="0" xfId="0" applyFont="1" applyAlignment="1">
      <alignment horizontal="left"/>
    </xf>
    <xf numFmtId="0" fontId="111" fillId="0" borderId="0" xfId="0" applyFont="1" applyAlignment="1">
      <alignment horizontal="left" vertical="center"/>
    </xf>
    <xf numFmtId="0" fontId="115" fillId="0" borderId="0" xfId="0" applyFont="1" applyAlignment="1">
      <alignment horizontal="left" vertical="center"/>
    </xf>
    <xf numFmtId="0" fontId="116" fillId="0" borderId="0" xfId="0" applyFont="1"/>
    <xf numFmtId="0" fontId="81" fillId="0" borderId="0" xfId="0" applyFont="1" applyAlignment="1">
      <alignment vertical="center"/>
    </xf>
    <xf numFmtId="0" fontId="116" fillId="0" borderId="0" xfId="0" applyFont="1" applyAlignment="1">
      <alignment vertical="center"/>
    </xf>
    <xf numFmtId="0" fontId="111" fillId="0" borderId="0" xfId="0" applyFont="1" applyAlignment="1">
      <alignment horizontal="left" wrapText="1"/>
    </xf>
    <xf numFmtId="0" fontId="111" fillId="0" borderId="0" xfId="0" applyFont="1" applyAlignment="1">
      <alignment horizontal="left" vertical="top" wrapText="1"/>
    </xf>
    <xf numFmtId="0" fontId="111" fillId="0" borderId="0" xfId="0" applyFont="1"/>
    <xf numFmtId="0" fontId="111" fillId="0" borderId="0" xfId="8" applyFont="1" applyAlignment="1">
      <alignment vertical="center"/>
    </xf>
    <xf numFmtId="0" fontId="42" fillId="0" borderId="0" xfId="8" applyFont="1"/>
    <xf numFmtId="0" fontId="40" fillId="20" borderId="29" xfId="8" applyFont="1" applyFill="1" applyBorder="1" applyAlignment="1">
      <alignment horizontal="left" vertical="center" wrapText="1"/>
    </xf>
    <xf numFmtId="0" fontId="40" fillId="20" borderId="29" xfId="0" applyFont="1" applyFill="1" applyBorder="1" applyAlignment="1">
      <alignment horizontal="center"/>
    </xf>
    <xf numFmtId="0" fontId="40" fillId="20" borderId="30" xfId="0" applyFont="1" applyFill="1" applyBorder="1" applyAlignment="1">
      <alignment horizontal="center"/>
    </xf>
    <xf numFmtId="0" fontId="40" fillId="20" borderId="0" xfId="0" applyFont="1" applyFill="1" applyAlignment="1">
      <alignment horizontal="center"/>
    </xf>
    <xf numFmtId="0" fontId="91" fillId="0" borderId="0" xfId="8" applyFont="1" applyAlignment="1">
      <alignment horizontal="left" vertical="center" wrapText="1"/>
    </xf>
    <xf numFmtId="0" fontId="91" fillId="0" borderId="29" xfId="8" applyFont="1" applyBorder="1" applyAlignment="1">
      <alignment horizontal="left" vertical="center"/>
    </xf>
    <xf numFmtId="0" fontId="91" fillId="0" borderId="30" xfId="8" applyFont="1" applyBorder="1" applyAlignment="1">
      <alignment horizontal="left" vertical="center"/>
    </xf>
    <xf numFmtId="0" fontId="91" fillId="0" borderId="0" xfId="8" applyFont="1" applyAlignment="1">
      <alignment horizontal="center" vertical="center"/>
    </xf>
    <xf numFmtId="0" fontId="91" fillId="0" borderId="0" xfId="8" applyFont="1" applyAlignment="1">
      <alignment horizontal="left" vertical="center"/>
    </xf>
    <xf numFmtId="0" fontId="81" fillId="0" borderId="0" xfId="8" applyFont="1" applyAlignment="1">
      <alignment vertical="center"/>
    </xf>
    <xf numFmtId="0" fontId="91" fillId="0" borderId="0" xfId="8" applyFont="1" applyAlignment="1">
      <alignment vertical="top"/>
    </xf>
    <xf numFmtId="0" fontId="91" fillId="0" borderId="0" xfId="8" applyFont="1" applyAlignment="1">
      <alignment horizontal="center" vertical="top"/>
    </xf>
    <xf numFmtId="169" fontId="42" fillId="0" borderId="0" xfId="6" applyNumberFormat="1" applyFont="1" applyFill="1" applyBorder="1" applyAlignment="1">
      <alignment horizontal="center"/>
    </xf>
    <xf numFmtId="9" fontId="42" fillId="0" borderId="0" xfId="6" applyFont="1"/>
    <xf numFmtId="9" fontId="42" fillId="0" borderId="0" xfId="6" applyFont="1" applyFill="1" applyBorder="1"/>
    <xf numFmtId="0" fontId="41" fillId="0" borderId="0" xfId="0" applyFont="1" applyAlignment="1">
      <alignment horizontal="center"/>
    </xf>
    <xf numFmtId="0" fontId="81" fillId="0" borderId="0" xfId="5" applyFont="1" applyFill="1" applyBorder="1" applyAlignment="1">
      <alignment horizontal="left" vertical="center"/>
    </xf>
    <xf numFmtId="9" fontId="42" fillId="0" borderId="0" xfId="2" applyFont="1" applyAlignment="1">
      <alignment horizontal="center"/>
    </xf>
    <xf numFmtId="9" fontId="41" fillId="0" borderId="0" xfId="2" applyFont="1" applyAlignment="1">
      <alignment horizontal="center"/>
    </xf>
    <xf numFmtId="0" fontId="42" fillId="0" borderId="0" xfId="6" applyNumberFormat="1" applyFont="1" applyFill="1" applyBorder="1"/>
    <xf numFmtId="169" fontId="42" fillId="0" borderId="0" xfId="6" applyNumberFormat="1" applyFont="1"/>
    <xf numFmtId="0" fontId="40" fillId="20" borderId="29" xfId="0" applyFont="1" applyFill="1" applyBorder="1" applyAlignment="1">
      <alignment horizontal="center" vertical="center"/>
    </xf>
    <xf numFmtId="0" fontId="40" fillId="20" borderId="30" xfId="0" applyFont="1" applyFill="1" applyBorder="1" applyAlignment="1">
      <alignment horizontal="center" vertical="center"/>
    </xf>
    <xf numFmtId="3" fontId="42" fillId="0" borderId="29" xfId="0" applyNumberFormat="1" applyFont="1" applyBorder="1" applyAlignment="1">
      <alignment horizontal="center"/>
    </xf>
    <xf numFmtId="0" fontId="95" fillId="0" borderId="0" xfId="0" applyFont="1" applyAlignment="1">
      <alignment horizontal="center"/>
    </xf>
    <xf numFmtId="0" fontId="121" fillId="0" borderId="0" xfId="0" applyFont="1" applyAlignment="1">
      <alignment horizontal="left" vertical="center" wrapText="1"/>
    </xf>
    <xf numFmtId="0" fontId="104" fillId="0" borderId="0" xfId="9" applyFont="1" applyAlignment="1">
      <alignment horizontal="center" vertical="center"/>
    </xf>
    <xf numFmtId="9" fontId="41" fillId="0" borderId="0" xfId="6" applyFont="1" applyBorder="1" applyAlignment="1">
      <alignment horizontal="center"/>
    </xf>
    <xf numFmtId="165" fontId="110" fillId="0" borderId="0" xfId="6" applyNumberFormat="1" applyFont="1" applyFill="1" applyBorder="1" applyAlignment="1">
      <alignment horizontal="left" vertical="center" indent="3"/>
    </xf>
    <xf numFmtId="0" fontId="121" fillId="0" borderId="0" xfId="8" applyFont="1" applyAlignment="1">
      <alignment horizontal="center" vertical="center" wrapText="1"/>
    </xf>
    <xf numFmtId="0" fontId="42" fillId="0" borderId="0" xfId="8" applyFont="1" applyAlignment="1">
      <alignment vertical="center"/>
    </xf>
    <xf numFmtId="0" fontId="91" fillId="0" borderId="0" xfId="9" applyFont="1" applyAlignment="1">
      <alignment horizontal="center" vertical="center"/>
    </xf>
    <xf numFmtId="0" fontId="104" fillId="0" borderId="0" xfId="8" applyFont="1" applyAlignment="1">
      <alignment horizontal="center" vertical="center"/>
    </xf>
    <xf numFmtId="0" fontId="91" fillId="23" borderId="29" xfId="8" applyFont="1" applyFill="1" applyBorder="1" applyAlignment="1">
      <alignment horizontal="left" vertical="center"/>
    </xf>
    <xf numFmtId="0" fontId="91" fillId="23" borderId="30" xfId="8" applyFont="1" applyFill="1" applyBorder="1" applyAlignment="1">
      <alignment horizontal="left" vertical="center"/>
    </xf>
    <xf numFmtId="0" fontId="91" fillId="23" borderId="0" xfId="8" applyFont="1" applyFill="1" applyAlignment="1">
      <alignment horizontal="left" vertical="center"/>
    </xf>
    <xf numFmtId="3" fontId="42" fillId="23" borderId="29" xfId="0" applyNumberFormat="1" applyFont="1" applyFill="1" applyBorder="1" applyAlignment="1">
      <alignment horizontal="center"/>
    </xf>
    <xf numFmtId="3" fontId="42" fillId="23" borderId="29" xfId="0" applyNumberFormat="1" applyFont="1" applyFill="1" applyBorder="1" applyAlignment="1">
      <alignment horizontal="center" vertical="center" wrapText="1"/>
    </xf>
    <xf numFmtId="9" fontId="42" fillId="23" borderId="29" xfId="0" applyNumberFormat="1" applyFont="1" applyFill="1" applyBorder="1" applyAlignment="1">
      <alignment horizontal="center" vertical="center" wrapText="1"/>
    </xf>
    <xf numFmtId="0" fontId="40" fillId="20" borderId="0" xfId="8" applyFont="1" applyFill="1" applyAlignment="1">
      <alignment horizontal="left" vertical="center" wrapText="1"/>
    </xf>
    <xf numFmtId="0" fontId="40" fillId="20" borderId="0" xfId="8" applyFont="1" applyFill="1" applyAlignment="1">
      <alignment vertical="center" wrapText="1"/>
    </xf>
    <xf numFmtId="0" fontId="40" fillId="20" borderId="34" xfId="8" applyFont="1" applyFill="1" applyBorder="1" applyAlignment="1">
      <alignment horizontal="left" vertical="center" wrapText="1"/>
    </xf>
    <xf numFmtId="0" fontId="91" fillId="0" borderId="34" xfId="8" applyFont="1" applyBorder="1" applyAlignment="1">
      <alignment horizontal="left" vertical="center"/>
    </xf>
    <xf numFmtId="0" fontId="91" fillId="23" borderId="34" xfId="8" applyFont="1" applyFill="1" applyBorder="1" applyAlignment="1">
      <alignment horizontal="left" vertical="center"/>
    </xf>
    <xf numFmtId="0" fontId="91" fillId="23" borderId="36" xfId="8" applyFont="1" applyFill="1" applyBorder="1" applyAlignment="1">
      <alignment horizontal="left" vertical="center"/>
    </xf>
    <xf numFmtId="0" fontId="91" fillId="23" borderId="37" xfId="8" applyFont="1" applyFill="1" applyBorder="1" applyAlignment="1">
      <alignment horizontal="left" vertical="center"/>
    </xf>
    <xf numFmtId="9" fontId="104" fillId="23" borderId="38" xfId="2" applyFont="1" applyFill="1" applyBorder="1" applyAlignment="1">
      <alignment horizontal="center" vertical="center"/>
    </xf>
    <xf numFmtId="9" fontId="104" fillId="23" borderId="35" xfId="2" applyFont="1" applyFill="1" applyBorder="1" applyAlignment="1">
      <alignment horizontal="center" vertical="center"/>
    </xf>
    <xf numFmtId="9" fontId="104" fillId="23" borderId="36" xfId="2" applyFont="1" applyFill="1" applyBorder="1" applyAlignment="1">
      <alignment horizontal="center" vertical="center"/>
    </xf>
    <xf numFmtId="0" fontId="40" fillId="20" borderId="0" xfId="8" applyFont="1" applyFill="1" applyAlignment="1">
      <alignment horizontal="right" vertical="center" wrapText="1"/>
    </xf>
    <xf numFmtId="15" fontId="40" fillId="20" borderId="40" xfId="8" applyNumberFormat="1" applyFont="1" applyFill="1" applyBorder="1" applyAlignment="1">
      <alignment vertical="center"/>
    </xf>
    <xf numFmtId="15" fontId="40" fillId="20" borderId="41" xfId="8" applyNumberFormat="1" applyFont="1" applyFill="1" applyBorder="1" applyAlignment="1">
      <alignment vertical="center"/>
    </xf>
    <xf numFmtId="15" fontId="40" fillId="20" borderId="42" xfId="8" applyNumberFormat="1" applyFont="1" applyFill="1" applyBorder="1" applyAlignment="1">
      <alignment horizontal="right" vertical="center"/>
    </xf>
    <xf numFmtId="0" fontId="91" fillId="0" borderId="29" xfId="8" applyFont="1" applyBorder="1" applyAlignment="1">
      <alignment horizontal="left" vertical="center" wrapText="1"/>
    </xf>
    <xf numFmtId="0" fontId="91" fillId="23" borderId="38" xfId="8" applyFont="1" applyFill="1" applyBorder="1" applyAlignment="1">
      <alignment horizontal="left" vertical="center" wrapText="1"/>
    </xf>
    <xf numFmtId="15" fontId="40" fillId="20" borderId="42" xfId="0" applyNumberFormat="1" applyFont="1" applyFill="1" applyBorder="1" applyAlignment="1">
      <alignment horizontal="center" vertical="center"/>
    </xf>
    <xf numFmtId="15" fontId="40" fillId="20" borderId="40" xfId="0" applyNumberFormat="1" applyFont="1" applyFill="1" applyBorder="1" applyAlignment="1">
      <alignment vertical="center"/>
    </xf>
    <xf numFmtId="0" fontId="42" fillId="0" borderId="29" xfId="0" applyFont="1" applyBorder="1"/>
    <xf numFmtId="0" fontId="42" fillId="23" borderId="29" xfId="0" applyFont="1" applyFill="1" applyBorder="1" applyAlignment="1">
      <alignment horizontal="left" vertical="center" wrapText="1"/>
    </xf>
    <xf numFmtId="0" fontId="42" fillId="0" borderId="29" xfId="0" applyFont="1" applyBorder="1" applyAlignment="1">
      <alignment horizontal="left" vertical="center" wrapText="1"/>
    </xf>
    <xf numFmtId="0" fontId="42" fillId="23" borderId="29" xfId="0" applyFont="1" applyFill="1" applyBorder="1"/>
    <xf numFmtId="0" fontId="41" fillId="23" borderId="38" xfId="0" applyFont="1" applyFill="1" applyBorder="1" applyAlignment="1">
      <alignment horizontal="left" vertical="center" wrapText="1"/>
    </xf>
    <xf numFmtId="0" fontId="40" fillId="20" borderId="0" xfId="0" applyFont="1" applyFill="1" applyAlignment="1">
      <alignment horizontal="center" vertical="center"/>
    </xf>
    <xf numFmtId="3" fontId="42" fillId="0" borderId="0" xfId="0" applyNumberFormat="1" applyFont="1" applyAlignment="1">
      <alignment horizontal="center"/>
    </xf>
    <xf numFmtId="0" fontId="42" fillId="0" borderId="38" xfId="0" applyFont="1" applyBorder="1"/>
    <xf numFmtId="0" fontId="42" fillId="0" borderId="36" xfId="0" applyFont="1" applyBorder="1"/>
    <xf numFmtId="0" fontId="91" fillId="0" borderId="38" xfId="8" applyFont="1" applyBorder="1" applyAlignment="1">
      <alignment horizontal="left" vertical="center" wrapText="1"/>
    </xf>
    <xf numFmtId="0" fontId="91" fillId="23" borderId="29" xfId="8" applyFont="1" applyFill="1" applyBorder="1" applyAlignment="1">
      <alignment horizontal="left" vertical="center" wrapText="1"/>
    </xf>
    <xf numFmtId="3" fontId="42" fillId="23" borderId="0" xfId="0" applyNumberFormat="1" applyFont="1" applyFill="1" applyAlignment="1">
      <alignment horizontal="center" vertical="center" wrapText="1"/>
    </xf>
    <xf numFmtId="0" fontId="42" fillId="0" borderId="29" xfId="8" applyFont="1" applyBorder="1" applyAlignment="1">
      <alignment horizontal="left" vertical="center" wrapText="1"/>
    </xf>
    <xf numFmtId="0" fontId="41" fillId="23" borderId="38" xfId="8" applyFont="1" applyFill="1" applyBorder="1" applyAlignment="1">
      <alignment horizontal="left" vertical="center" wrapText="1"/>
    </xf>
    <xf numFmtId="3" fontId="42" fillId="23" borderId="0" xfId="0" applyNumberFormat="1" applyFont="1" applyFill="1" applyAlignment="1">
      <alignment horizontal="center"/>
    </xf>
    <xf numFmtId="0" fontId="122" fillId="20" borderId="40" xfId="0" applyFont="1" applyFill="1" applyBorder="1" applyAlignment="1">
      <alignment horizontal="left" vertical="center" wrapText="1"/>
    </xf>
    <xf numFmtId="0" fontId="122" fillId="20" borderId="29" xfId="0" applyFont="1" applyFill="1" applyBorder="1" applyAlignment="1">
      <alignment horizontal="left" vertical="center" wrapText="1"/>
    </xf>
    <xf numFmtId="0" fontId="91" fillId="0" borderId="29" xfId="0" applyFont="1" applyBorder="1" applyAlignment="1">
      <alignment horizontal="left" vertical="center" wrapText="1"/>
    </xf>
    <xf numFmtId="0" fontId="42" fillId="23" borderId="29" xfId="0" applyFont="1" applyFill="1" applyBorder="1" applyAlignment="1">
      <alignment vertical="center"/>
    </xf>
    <xf numFmtId="0" fontId="42" fillId="23" borderId="38" xfId="0" applyFont="1" applyFill="1" applyBorder="1" applyAlignment="1">
      <alignment vertical="center"/>
    </xf>
    <xf numFmtId="0" fontId="122" fillId="20" borderId="39" xfId="0" applyFont="1" applyFill="1" applyBorder="1" applyAlignment="1">
      <alignment horizontal="left" vertical="center" wrapText="1"/>
    </xf>
    <xf numFmtId="168" fontId="40" fillId="20" borderId="39" xfId="4" applyNumberFormat="1" applyFont="1" applyFill="1" applyBorder="1" applyAlignment="1">
      <alignment horizontal="right" vertical="center"/>
    </xf>
    <xf numFmtId="0" fontId="91" fillId="0" borderId="39" xfId="0" applyFont="1" applyBorder="1" applyAlignment="1">
      <alignment horizontal="left" vertical="center" wrapText="1"/>
    </xf>
    <xf numFmtId="168" fontId="91" fillId="0" borderId="39" xfId="4" applyNumberFormat="1" applyFont="1" applyFill="1" applyBorder="1" applyAlignment="1">
      <alignment horizontal="right" vertical="center"/>
    </xf>
    <xf numFmtId="0" fontId="91" fillId="23" borderId="39" xfId="0" applyFont="1" applyFill="1" applyBorder="1" applyAlignment="1">
      <alignment horizontal="left" vertical="center" wrapText="1"/>
    </xf>
    <xf numFmtId="9" fontId="104" fillId="23" borderId="39" xfId="4" applyNumberFormat="1" applyFont="1" applyFill="1" applyBorder="1" applyAlignment="1">
      <alignment horizontal="right" vertical="center"/>
    </xf>
    <xf numFmtId="0" fontId="122" fillId="20" borderId="40" xfId="8" applyFont="1" applyFill="1" applyBorder="1" applyAlignment="1">
      <alignment horizontal="left" vertical="center" wrapText="1"/>
    </xf>
    <xf numFmtId="0" fontId="122" fillId="20" borderId="29" xfId="8" applyFont="1" applyFill="1" applyBorder="1" applyAlignment="1">
      <alignment horizontal="left" vertical="center" wrapText="1"/>
    </xf>
    <xf numFmtId="0" fontId="42" fillId="0" borderId="29" xfId="8" applyFont="1" applyBorder="1" applyAlignment="1">
      <alignment vertical="center"/>
    </xf>
    <xf numFmtId="0" fontId="42" fillId="0" borderId="30" xfId="0" applyFont="1" applyBorder="1"/>
    <xf numFmtId="0" fontId="42" fillId="23" borderId="29" xfId="8" applyFont="1" applyFill="1" applyBorder="1" applyAlignment="1">
      <alignment vertical="center"/>
    </xf>
    <xf numFmtId="0" fontId="42" fillId="0" borderId="38" xfId="8" applyFont="1" applyBorder="1" applyAlignment="1">
      <alignment vertical="center"/>
    </xf>
    <xf numFmtId="0" fontId="42" fillId="23" borderId="38" xfId="8" applyFont="1" applyFill="1" applyBorder="1" applyAlignment="1">
      <alignment horizontal="left" vertical="center" wrapText="1"/>
    </xf>
    <xf numFmtId="9" fontId="42" fillId="23" borderId="38" xfId="0" applyNumberFormat="1" applyFont="1" applyFill="1" applyBorder="1" applyAlignment="1">
      <alignment horizontal="center" vertical="center" wrapText="1"/>
    </xf>
    <xf numFmtId="9" fontId="42" fillId="23" borderId="36" xfId="0" applyNumberFormat="1" applyFont="1" applyFill="1" applyBorder="1" applyAlignment="1">
      <alignment horizontal="center" vertical="center" wrapText="1"/>
    </xf>
    <xf numFmtId="0" fontId="40" fillId="20" borderId="40" xfId="0" applyFont="1" applyFill="1" applyBorder="1" applyAlignment="1">
      <alignment vertical="top" wrapText="1"/>
    </xf>
    <xf numFmtId="0" fontId="104" fillId="23" borderId="29" xfId="0" applyFont="1" applyFill="1" applyBorder="1" applyAlignment="1">
      <alignment horizontal="left" vertical="top" wrapText="1"/>
    </xf>
    <xf numFmtId="0" fontId="91" fillId="23" borderId="29" xfId="0" applyFont="1" applyFill="1" applyBorder="1" applyAlignment="1">
      <alignment horizontal="left" vertical="top" wrapText="1"/>
    </xf>
    <xf numFmtId="0" fontId="104" fillId="0" borderId="29" xfId="0" applyFont="1" applyBorder="1" applyAlignment="1">
      <alignment horizontal="left" vertical="top" wrapText="1"/>
    </xf>
    <xf numFmtId="0" fontId="91" fillId="0" borderId="29" xfId="0" applyFont="1" applyBorder="1" applyAlignment="1">
      <alignment horizontal="left" vertical="top" wrapText="1"/>
    </xf>
    <xf numFmtId="0" fontId="41" fillId="0" borderId="38" xfId="0" applyFont="1" applyBorder="1" applyAlignment="1">
      <alignment horizontal="left" vertical="top" wrapText="1"/>
    </xf>
    <xf numFmtId="0" fontId="89" fillId="23" borderId="29" xfId="8" applyFont="1" applyFill="1" applyBorder="1" applyAlignment="1">
      <alignment horizontal="center" vertical="center"/>
    </xf>
    <xf numFmtId="0" fontId="89" fillId="23" borderId="30" xfId="8" applyFont="1" applyFill="1" applyBorder="1" applyAlignment="1">
      <alignment horizontal="center" vertical="center"/>
    </xf>
    <xf numFmtId="0" fontId="89" fillId="23" borderId="0" xfId="8" applyFont="1" applyFill="1" applyAlignment="1">
      <alignment horizontal="center" vertical="center"/>
    </xf>
    <xf numFmtId="0" fontId="89" fillId="0" borderId="0" xfId="8" applyFont="1" applyAlignment="1">
      <alignment horizontal="center" vertical="center"/>
    </xf>
    <xf numFmtId="3" fontId="102" fillId="0" borderId="0" xfId="0" applyNumberFormat="1" applyFont="1" applyAlignment="1">
      <alignment horizontal="center" vertical="center" wrapText="1"/>
    </xf>
    <xf numFmtId="9" fontId="42" fillId="0" borderId="0" xfId="2" applyFont="1" applyFill="1" applyBorder="1" applyAlignment="1">
      <alignment horizontal="center"/>
    </xf>
    <xf numFmtId="0" fontId="40" fillId="0" borderId="0" xfId="0" applyFont="1" applyAlignment="1">
      <alignment horizontal="right" vertical="center"/>
    </xf>
    <xf numFmtId="9" fontId="42" fillId="0" borderId="0" xfId="0" applyNumberFormat="1" applyFont="1" applyAlignment="1">
      <alignment horizontal="right"/>
    </xf>
    <xf numFmtId="0" fontId="40" fillId="20" borderId="40" xfId="0" applyFont="1" applyFill="1" applyBorder="1" applyAlignment="1">
      <alignment horizontal="left" vertical="center" wrapText="1"/>
    </xf>
    <xf numFmtId="0" fontId="40" fillId="20" borderId="42" xfId="0" applyFont="1" applyFill="1" applyBorder="1" applyAlignment="1">
      <alignment horizontal="left" vertical="center" wrapText="1"/>
    </xf>
    <xf numFmtId="0" fontId="40" fillId="20" borderId="42" xfId="0" applyFont="1" applyFill="1" applyBorder="1" applyAlignment="1">
      <alignment horizontal="center" vertical="center"/>
    </xf>
    <xf numFmtId="0" fontId="102" fillId="0" borderId="34" xfId="0" applyFont="1" applyBorder="1" applyAlignment="1">
      <alignment horizontal="left" vertical="center"/>
    </xf>
    <xf numFmtId="0" fontId="102" fillId="0" borderId="37" xfId="0" applyFont="1" applyBorder="1" applyAlignment="1">
      <alignment horizontal="left" vertical="center"/>
    </xf>
    <xf numFmtId="0" fontId="42" fillId="0" borderId="34" xfId="0" applyFont="1" applyBorder="1" applyAlignment="1">
      <alignment horizontal="left" vertical="center" wrapText="1"/>
    </xf>
    <xf numFmtId="0" fontId="42" fillId="0" borderId="34" xfId="0" applyFont="1" applyBorder="1" applyAlignment="1">
      <alignment horizontal="right" vertical="center" wrapText="1"/>
    </xf>
    <xf numFmtId="3" fontId="42" fillId="0" borderId="34" xfId="0" applyNumberFormat="1" applyFont="1" applyBorder="1" applyAlignment="1">
      <alignment horizontal="right" vertical="center" wrapText="1"/>
    </xf>
    <xf numFmtId="0" fontId="42" fillId="0" borderId="37" xfId="0" applyFont="1" applyBorder="1" applyAlignment="1">
      <alignment horizontal="left" vertical="center" wrapText="1"/>
    </xf>
    <xf numFmtId="3" fontId="42" fillId="0" borderId="37" xfId="0" applyNumberFormat="1" applyFont="1" applyBorder="1" applyAlignment="1">
      <alignment horizontal="right" vertical="center" wrapText="1"/>
    </xf>
    <xf numFmtId="0" fontId="102" fillId="0" borderId="37" xfId="0" applyFont="1" applyBorder="1" applyAlignment="1">
      <alignment horizontal="left" vertical="center" wrapText="1"/>
    </xf>
    <xf numFmtId="3" fontId="42" fillId="0" borderId="0" xfId="0" applyNumberFormat="1" applyFont="1" applyAlignment="1">
      <alignment horizontal="center" vertical="center" wrapText="1"/>
    </xf>
    <xf numFmtId="3" fontId="91" fillId="0" borderId="0" xfId="0" applyNumberFormat="1" applyFont="1" applyAlignment="1">
      <alignment horizontal="center" vertical="center" wrapText="1"/>
    </xf>
    <xf numFmtId="3" fontId="41" fillId="0" borderId="30" xfId="0" applyNumberFormat="1" applyFont="1" applyBorder="1" applyAlignment="1">
      <alignment horizontal="center" vertical="center" wrapText="1"/>
    </xf>
    <xf numFmtId="3" fontId="91" fillId="23" borderId="0" xfId="0" applyNumberFormat="1" applyFont="1" applyFill="1" applyAlignment="1">
      <alignment horizontal="center" vertical="center" wrapText="1"/>
    </xf>
    <xf numFmtId="3" fontId="41" fillId="23" borderId="30" xfId="0" applyNumberFormat="1" applyFont="1" applyFill="1" applyBorder="1" applyAlignment="1">
      <alignment horizontal="center" vertical="center" wrapText="1"/>
    </xf>
    <xf numFmtId="3" fontId="110" fillId="0" borderId="45" xfId="0" applyNumberFormat="1" applyFont="1" applyBorder="1" applyAlignment="1">
      <alignment horizontal="center" vertical="center"/>
    </xf>
    <xf numFmtId="3" fontId="110" fillId="0" borderId="36" xfId="0" applyNumberFormat="1" applyFont="1" applyBorder="1" applyAlignment="1">
      <alignment horizontal="center" vertical="center"/>
    </xf>
    <xf numFmtId="3" fontId="110" fillId="0" borderId="46" xfId="0" applyNumberFormat="1" applyFont="1" applyBorder="1" applyAlignment="1">
      <alignment horizontal="center" vertical="center"/>
    </xf>
    <xf numFmtId="0" fontId="40" fillId="20" borderId="40" xfId="0" applyFont="1" applyFill="1" applyBorder="1" applyAlignment="1">
      <alignment horizontal="left" vertical="center"/>
    </xf>
    <xf numFmtId="0" fontId="40" fillId="20" borderId="29" xfId="0" applyFont="1" applyFill="1" applyBorder="1" applyAlignment="1">
      <alignment horizontal="left" vertical="center"/>
    </xf>
    <xf numFmtId="0" fontId="110" fillId="0" borderId="38" xfId="0" applyFont="1" applyBorder="1" applyAlignment="1">
      <alignment horizontal="left" vertical="center"/>
    </xf>
    <xf numFmtId="3" fontId="42" fillId="0" borderId="29" xfId="0" applyNumberFormat="1" applyFont="1" applyBorder="1" applyAlignment="1">
      <alignment horizontal="center" vertical="center" wrapText="1"/>
    </xf>
    <xf numFmtId="3" fontId="110" fillId="0" borderId="38" xfId="0" applyNumberFormat="1" applyFont="1" applyBorder="1" applyAlignment="1">
      <alignment horizontal="center" vertical="center"/>
    </xf>
    <xf numFmtId="3" fontId="41" fillId="0" borderId="0" xfId="0" applyNumberFormat="1" applyFont="1" applyAlignment="1">
      <alignment horizontal="center" vertical="center" wrapText="1"/>
    </xf>
    <xf numFmtId="3" fontId="41" fillId="23" borderId="0" xfId="0" applyNumberFormat="1" applyFont="1" applyFill="1" applyAlignment="1">
      <alignment horizontal="center" vertical="center" wrapText="1"/>
    </xf>
    <xf numFmtId="3" fontId="91" fillId="0" borderId="29" xfId="0" applyNumberFormat="1" applyFont="1" applyBorder="1" applyAlignment="1">
      <alignment horizontal="center" vertical="center" wrapText="1"/>
    </xf>
    <xf numFmtId="3" fontId="91" fillId="23" borderId="29" xfId="0" applyNumberFormat="1" applyFont="1" applyFill="1" applyBorder="1" applyAlignment="1">
      <alignment horizontal="center" vertical="center" wrapText="1"/>
    </xf>
    <xf numFmtId="3" fontId="42" fillId="23" borderId="48" xfId="0" applyNumberFormat="1" applyFont="1" applyFill="1" applyBorder="1" applyAlignment="1">
      <alignment horizontal="center" vertical="center" wrapText="1"/>
    </xf>
    <xf numFmtId="3" fontId="42" fillId="23" borderId="44" xfId="0" applyNumberFormat="1" applyFont="1" applyFill="1" applyBorder="1" applyAlignment="1">
      <alignment horizontal="center" vertical="center" wrapText="1"/>
    </xf>
    <xf numFmtId="3" fontId="41" fillId="23" borderId="49" xfId="0" applyNumberFormat="1" applyFont="1" applyFill="1" applyBorder="1" applyAlignment="1">
      <alignment horizontal="center" vertical="center" wrapText="1"/>
    </xf>
    <xf numFmtId="3" fontId="41" fillId="23" borderId="44" xfId="0" applyNumberFormat="1" applyFont="1" applyFill="1" applyBorder="1" applyAlignment="1">
      <alignment horizontal="center" vertical="center" wrapText="1"/>
    </xf>
    <xf numFmtId="3" fontId="91" fillId="23" borderId="48" xfId="0" applyNumberFormat="1" applyFont="1" applyFill="1" applyBorder="1" applyAlignment="1">
      <alignment horizontal="center" vertical="center" wrapText="1"/>
    </xf>
    <xf numFmtId="3" fontId="91" fillId="23" borderId="44" xfId="0" applyNumberFormat="1" applyFont="1" applyFill="1" applyBorder="1" applyAlignment="1">
      <alignment horizontal="center" vertical="center" wrapText="1"/>
    </xf>
    <xf numFmtId="3" fontId="42" fillId="23" borderId="44" xfId="0" applyNumberFormat="1" applyFont="1" applyFill="1" applyBorder="1" applyAlignment="1">
      <alignment horizontal="center"/>
    </xf>
    <xf numFmtId="3" fontId="42" fillId="23" borderId="48" xfId="0" applyNumberFormat="1" applyFont="1" applyFill="1" applyBorder="1" applyAlignment="1">
      <alignment horizontal="center"/>
    </xf>
    <xf numFmtId="9" fontId="42" fillId="0" borderId="0" xfId="0" applyNumberFormat="1" applyFont="1" applyAlignment="1">
      <alignment horizontal="center" vertical="center" wrapText="1"/>
    </xf>
    <xf numFmtId="9" fontId="42" fillId="0" borderId="30" xfId="0" applyNumberFormat="1" applyFont="1" applyBorder="1" applyAlignment="1">
      <alignment horizontal="center" vertical="center" wrapText="1"/>
    </xf>
    <xf numFmtId="9" fontId="42" fillId="23" borderId="0" xfId="0" applyNumberFormat="1" applyFont="1" applyFill="1" applyAlignment="1">
      <alignment horizontal="center" vertical="center" wrapText="1"/>
    </xf>
    <xf numFmtId="9" fontId="42" fillId="23" borderId="30" xfId="0" applyNumberFormat="1" applyFont="1" applyFill="1" applyBorder="1" applyAlignment="1">
      <alignment horizontal="center" vertical="center" wrapText="1"/>
    </xf>
    <xf numFmtId="9" fontId="42" fillId="23" borderId="35" xfId="0" applyNumberFormat="1" applyFont="1" applyFill="1" applyBorder="1" applyAlignment="1">
      <alignment horizontal="center" vertical="center" wrapText="1"/>
    </xf>
    <xf numFmtId="0" fontId="42" fillId="23" borderId="38" xfId="0" applyFont="1" applyFill="1" applyBorder="1" applyAlignment="1">
      <alignment horizontal="left" vertical="center" wrapText="1"/>
    </xf>
    <xf numFmtId="9" fontId="42" fillId="0" borderId="29" xfId="0" applyNumberFormat="1" applyFont="1" applyBorder="1" applyAlignment="1">
      <alignment horizontal="center" vertical="center" wrapText="1"/>
    </xf>
    <xf numFmtId="9" fontId="91" fillId="0" borderId="0" xfId="0" applyNumberFormat="1" applyFont="1" applyAlignment="1">
      <alignment horizontal="center" vertical="center" wrapText="1"/>
    </xf>
    <xf numFmtId="9" fontId="42" fillId="0" borderId="30" xfId="0" applyNumberFormat="1" applyFont="1" applyBorder="1" applyAlignment="1">
      <alignment horizontal="center"/>
    </xf>
    <xf numFmtId="0" fontId="40" fillId="20" borderId="42" xfId="0" applyFont="1" applyFill="1" applyBorder="1" applyAlignment="1">
      <alignment horizontal="left" vertical="center"/>
    </xf>
    <xf numFmtId="0" fontId="42" fillId="0" borderId="37" xfId="0" applyFont="1" applyBorder="1" applyAlignment="1">
      <alignment horizontal="center"/>
    </xf>
    <xf numFmtId="0" fontId="40" fillId="20" borderId="41" xfId="0" applyFont="1" applyFill="1" applyBorder="1" applyAlignment="1">
      <alignment horizontal="left" vertical="center" wrapText="1"/>
    </xf>
    <xf numFmtId="0" fontId="40" fillId="20" borderId="43" xfId="0" applyFont="1" applyFill="1" applyBorder="1" applyAlignment="1">
      <alignment horizontal="right" vertical="center" wrapText="1"/>
    </xf>
    <xf numFmtId="0" fontId="42" fillId="23" borderId="0" xfId="0" applyFont="1" applyFill="1" applyAlignment="1">
      <alignment horizontal="left" vertical="center" wrapText="1"/>
    </xf>
    <xf numFmtId="0" fontId="42" fillId="0" borderId="38" xfId="0" applyFont="1" applyBorder="1" applyAlignment="1">
      <alignment horizontal="left" vertical="center" wrapText="1"/>
    </xf>
    <xf numFmtId="0" fontId="42" fillId="0" borderId="36" xfId="0" applyFont="1" applyBorder="1" applyAlignment="1">
      <alignment horizontal="left" vertical="center" wrapText="1"/>
    </xf>
    <xf numFmtId="49" fontId="42" fillId="0" borderId="35" xfId="4" applyNumberFormat="1" applyFont="1" applyBorder="1" applyAlignment="1">
      <alignment horizontal="right" vertical="center" wrapText="1"/>
    </xf>
    <xf numFmtId="15" fontId="40" fillId="20" borderId="42" xfId="0" applyNumberFormat="1" applyFont="1" applyFill="1" applyBorder="1" applyAlignment="1">
      <alignment vertical="center"/>
    </xf>
    <xf numFmtId="0" fontId="42" fillId="0" borderId="34" xfId="0" applyFont="1" applyBorder="1"/>
    <xf numFmtId="0" fontId="42" fillId="0" borderId="34" xfId="0" applyFont="1" applyBorder="1" applyAlignment="1">
      <alignment horizontal="center"/>
    </xf>
    <xf numFmtId="0" fontId="42" fillId="23" borderId="34" xfId="0" applyFont="1" applyFill="1" applyBorder="1"/>
    <xf numFmtId="0" fontId="42" fillId="23" borderId="34" xfId="0" applyFont="1" applyFill="1" applyBorder="1" applyAlignment="1">
      <alignment horizontal="center"/>
    </xf>
    <xf numFmtId="0" fontId="42" fillId="23" borderId="37" xfId="0" applyFont="1" applyFill="1" applyBorder="1"/>
    <xf numFmtId="0" fontId="42" fillId="23" borderId="37" xfId="0" applyFont="1" applyFill="1" applyBorder="1" applyAlignment="1">
      <alignment horizontal="center"/>
    </xf>
    <xf numFmtId="9" fontId="102" fillId="0" borderId="34" xfId="6" applyFont="1" applyBorder="1" applyAlignment="1">
      <alignment horizontal="left" vertical="center" wrapText="1"/>
    </xf>
    <xf numFmtId="1" fontId="102" fillId="0" borderId="34" xfId="6" applyNumberFormat="1" applyFont="1" applyBorder="1" applyAlignment="1">
      <alignment horizontal="center" vertical="center" wrapText="1"/>
    </xf>
    <xf numFmtId="1" fontId="91" fillId="0" borderId="34" xfId="6" applyNumberFormat="1" applyFont="1" applyBorder="1" applyAlignment="1">
      <alignment horizontal="center" vertical="center" wrapText="1"/>
    </xf>
    <xf numFmtId="0" fontId="42" fillId="0" borderId="37" xfId="0" applyFont="1" applyBorder="1"/>
    <xf numFmtId="1" fontId="102" fillId="0" borderId="37" xfId="6" applyNumberFormat="1" applyFont="1" applyFill="1" applyBorder="1" applyAlignment="1">
      <alignment horizontal="center" vertical="center" wrapText="1"/>
    </xf>
    <xf numFmtId="1" fontId="91" fillId="0" borderId="37" xfId="6" applyNumberFormat="1" applyFont="1" applyFill="1" applyBorder="1" applyAlignment="1">
      <alignment horizontal="center" vertical="center" wrapText="1"/>
    </xf>
    <xf numFmtId="0" fontId="40" fillId="20" borderId="42" xfId="0" applyFont="1" applyFill="1" applyBorder="1" applyAlignment="1">
      <alignment vertical="center"/>
    </xf>
    <xf numFmtId="0" fontId="41" fillId="0" borderId="37" xfId="0" applyFont="1" applyBorder="1" applyAlignment="1">
      <alignment horizontal="left" vertical="center" wrapText="1"/>
    </xf>
    <xf numFmtId="0" fontId="42" fillId="23" borderId="34" xfId="0" applyFont="1" applyFill="1" applyBorder="1" applyAlignment="1">
      <alignment horizontal="left" vertical="center" wrapText="1"/>
    </xf>
    <xf numFmtId="0" fontId="91" fillId="0" borderId="34" xfId="0" applyFont="1" applyBorder="1" applyAlignment="1">
      <alignment vertical="center"/>
    </xf>
    <xf numFmtId="0" fontId="40" fillId="20" borderId="34" xfId="0" applyFont="1" applyFill="1" applyBorder="1" applyAlignment="1">
      <alignment horizontal="center" vertical="center"/>
    </xf>
    <xf numFmtId="0" fontId="91" fillId="0" borderId="34" xfId="0" applyFont="1" applyBorder="1" applyAlignment="1">
      <alignment horizontal="left" vertical="center" wrapText="1"/>
    </xf>
    <xf numFmtId="173" fontId="91" fillId="0" borderId="34" xfId="1" applyNumberFormat="1" applyFont="1" applyBorder="1" applyAlignment="1">
      <alignment horizontal="right" vertical="center" wrapText="1"/>
    </xf>
    <xf numFmtId="0" fontId="42" fillId="23" borderId="37" xfId="0" applyFont="1" applyFill="1" applyBorder="1" applyAlignment="1">
      <alignment horizontal="left" wrapText="1"/>
    </xf>
    <xf numFmtId="173" fontId="42" fillId="23" borderId="37" xfId="1" applyNumberFormat="1" applyFont="1" applyFill="1" applyBorder="1" applyAlignment="1">
      <alignment horizontal="right" wrapText="1"/>
    </xf>
    <xf numFmtId="0" fontId="91" fillId="0" borderId="34" xfId="8" applyFont="1" applyBorder="1" applyAlignment="1">
      <alignment horizontal="left" vertical="center" wrapText="1"/>
    </xf>
    <xf numFmtId="0" fontId="91" fillId="23" borderId="34" xfId="8" applyFont="1" applyFill="1" applyBorder="1" applyAlignment="1">
      <alignment horizontal="left" vertical="center" wrapText="1"/>
    </xf>
    <xf numFmtId="0" fontId="91" fillId="23" borderId="37" xfId="8" applyFont="1" applyFill="1" applyBorder="1" applyAlignment="1">
      <alignment horizontal="left" vertical="center" wrapText="1"/>
    </xf>
    <xf numFmtId="9" fontId="42" fillId="0" borderId="41" xfId="2" applyFont="1" applyFill="1" applyBorder="1" applyAlignment="1">
      <alignment horizontal="center"/>
    </xf>
    <xf numFmtId="15" fontId="40" fillId="20" borderId="43" xfId="0" applyNumberFormat="1" applyFont="1" applyFill="1" applyBorder="1" applyAlignment="1">
      <alignment horizontal="right" vertical="center"/>
    </xf>
    <xf numFmtId="0" fontId="123" fillId="0" borderId="35" xfId="0" applyFont="1" applyBorder="1" applyAlignment="1">
      <alignment horizontal="right"/>
    </xf>
    <xf numFmtId="0" fontId="42" fillId="0" borderId="30" xfId="0" applyFont="1" applyBorder="1" applyAlignment="1">
      <alignment horizontal="right"/>
    </xf>
    <xf numFmtId="0" fontId="42" fillId="23" borderId="35" xfId="0" applyFont="1" applyFill="1" applyBorder="1" applyAlignment="1">
      <alignment vertical="center" wrapText="1"/>
    </xf>
    <xf numFmtId="0" fontId="42" fillId="23" borderId="36" xfId="0" applyFont="1" applyFill="1" applyBorder="1" applyAlignment="1">
      <alignment vertical="center"/>
    </xf>
    <xf numFmtId="9" fontId="42" fillId="23" borderId="35" xfId="6" applyFont="1" applyFill="1" applyBorder="1" applyAlignment="1">
      <alignment vertical="center" wrapText="1"/>
    </xf>
    <xf numFmtId="15" fontId="40" fillId="20" borderId="41" xfId="0" applyNumberFormat="1" applyFont="1" applyFill="1" applyBorder="1" applyAlignment="1">
      <alignment vertical="center"/>
    </xf>
    <xf numFmtId="15" fontId="40" fillId="20" borderId="41" xfId="0" applyNumberFormat="1" applyFont="1" applyFill="1" applyBorder="1" applyAlignment="1">
      <alignment horizontal="right" vertical="center"/>
    </xf>
    <xf numFmtId="15" fontId="40" fillId="20" borderId="41" xfId="0" applyNumberFormat="1" applyFont="1" applyFill="1" applyBorder="1" applyAlignment="1">
      <alignment horizontal="center" vertical="center"/>
    </xf>
    <xf numFmtId="9" fontId="42" fillId="23" borderId="36" xfId="6" applyFont="1" applyFill="1" applyBorder="1" applyAlignment="1">
      <alignment vertical="center" wrapText="1"/>
    </xf>
    <xf numFmtId="0" fontId="41" fillId="0" borderId="38" xfId="8" applyFont="1" applyBorder="1" applyAlignment="1">
      <alignment horizontal="left" vertical="center" wrapText="1"/>
    </xf>
    <xf numFmtId="0" fontId="42" fillId="23" borderId="29" xfId="8" applyFont="1" applyFill="1" applyBorder="1" applyAlignment="1">
      <alignment horizontal="left" vertical="center" wrapText="1"/>
    </xf>
    <xf numFmtId="168" fontId="91" fillId="0" borderId="34" xfId="11" applyNumberFormat="1" applyFont="1" applyBorder="1" applyAlignment="1">
      <alignment horizontal="right" vertical="center" wrapText="1"/>
    </xf>
    <xf numFmtId="0" fontId="42" fillId="23" borderId="34" xfId="0" applyFont="1" applyFill="1" applyBorder="1" applyAlignment="1">
      <alignment horizontal="left" wrapText="1"/>
    </xf>
    <xf numFmtId="168" fontId="42" fillId="23" borderId="34" xfId="11" applyNumberFormat="1" applyFont="1" applyFill="1" applyBorder="1" applyAlignment="1">
      <alignment horizontal="right" wrapText="1"/>
    </xf>
    <xf numFmtId="0" fontId="63" fillId="19" borderId="0" xfId="0" applyFont="1" applyFill="1"/>
    <xf numFmtId="0" fontId="124" fillId="0" borderId="0" xfId="0" applyFont="1"/>
    <xf numFmtId="0" fontId="124" fillId="0" borderId="0" xfId="0" applyFont="1" applyAlignment="1">
      <alignment horizontal="left" wrapText="1"/>
    </xf>
    <xf numFmtId="0" fontId="40" fillId="0" borderId="0" xfId="0" applyFont="1"/>
    <xf numFmtId="0" fontId="40" fillId="19" borderId="0" xfId="0" applyFont="1" applyFill="1" applyAlignment="1">
      <alignment horizontal="center" vertical="center" wrapText="1"/>
    </xf>
    <xf numFmtId="0" fontId="81" fillId="0" borderId="0" xfId="0" applyFont="1" applyAlignment="1">
      <alignment vertical="top"/>
    </xf>
    <xf numFmtId="0" fontId="80" fillId="0" borderId="0" xfId="0" applyFont="1" applyAlignment="1">
      <alignment vertical="top" wrapText="1"/>
    </xf>
    <xf numFmtId="0" fontId="126" fillId="0" borderId="0" xfId="0" applyFont="1" applyAlignment="1">
      <alignment vertical="top" wrapText="1"/>
    </xf>
    <xf numFmtId="0" fontId="42" fillId="0" borderId="0" xfId="0" applyFont="1" applyAlignment="1">
      <alignment horizontal="right" vertical="center"/>
    </xf>
    <xf numFmtId="0" fontId="119" fillId="0" borderId="0" xfId="0" applyFont="1"/>
    <xf numFmtId="172" fontId="42" fillId="0" borderId="0" xfId="4" applyNumberFormat="1" applyFont="1" applyBorder="1" applyAlignment="1">
      <alignment horizontal="center"/>
    </xf>
    <xf numFmtId="168" fontId="91" fillId="0" borderId="0" xfId="4" applyNumberFormat="1" applyFont="1" applyFill="1" applyBorder="1" applyAlignment="1">
      <alignment horizontal="left"/>
    </xf>
    <xf numFmtId="0" fontId="40" fillId="19" borderId="50" xfId="0" applyFont="1" applyFill="1" applyBorder="1" applyAlignment="1">
      <alignment horizontal="left" vertical="center" wrapText="1"/>
    </xf>
    <xf numFmtId="0" fontId="40" fillId="19" borderId="50" xfId="0" applyFont="1" applyFill="1" applyBorder="1" applyAlignment="1">
      <alignment horizontal="center" vertical="center" wrapText="1"/>
    </xf>
    <xf numFmtId="0" fontId="102" fillId="0" borderId="51" xfId="0" applyFont="1" applyBorder="1" applyAlignment="1">
      <alignment horizontal="left" vertical="center"/>
    </xf>
    <xf numFmtId="0" fontId="40" fillId="19" borderId="20" xfId="0" applyFont="1" applyFill="1" applyBorder="1" applyAlignment="1">
      <alignment horizontal="center" vertical="center" wrapText="1"/>
    </xf>
    <xf numFmtId="0" fontId="102" fillId="0" borderId="20" xfId="0" applyFont="1" applyBorder="1" applyAlignment="1">
      <alignment horizontal="center" vertical="center"/>
    </xf>
    <xf numFmtId="9" fontId="102" fillId="0" borderId="20" xfId="0" applyNumberFormat="1" applyFont="1" applyBorder="1" applyAlignment="1">
      <alignment horizontal="center" vertical="center"/>
    </xf>
    <xf numFmtId="0" fontId="102" fillId="18" borderId="20" xfId="0" applyFont="1" applyFill="1" applyBorder="1" applyAlignment="1">
      <alignment horizontal="center" vertical="center"/>
    </xf>
    <xf numFmtId="9" fontId="102" fillId="18" borderId="20" xfId="0" applyNumberFormat="1" applyFont="1" applyFill="1" applyBorder="1" applyAlignment="1">
      <alignment horizontal="center" vertical="center"/>
    </xf>
    <xf numFmtId="0" fontId="102" fillId="0" borderId="20" xfId="0" applyFont="1" applyBorder="1" applyAlignment="1">
      <alignment horizontal="right" vertical="center"/>
    </xf>
    <xf numFmtId="0" fontId="102" fillId="18" borderId="20" xfId="0" applyFont="1" applyFill="1" applyBorder="1" applyAlignment="1">
      <alignment horizontal="right" vertical="center"/>
    </xf>
    <xf numFmtId="9" fontId="102" fillId="0" borderId="20" xfId="0" applyNumberFormat="1" applyFont="1" applyBorder="1" applyAlignment="1">
      <alignment horizontal="right" vertical="center"/>
    </xf>
    <xf numFmtId="0" fontId="91" fillId="0" borderId="22" xfId="0" applyFont="1" applyBorder="1" applyAlignment="1">
      <alignment horizontal="left"/>
    </xf>
    <xf numFmtId="0" fontId="91" fillId="0" borderId="22" xfId="0" applyFont="1" applyBorder="1" applyAlignment="1">
      <alignment horizontal="right"/>
    </xf>
    <xf numFmtId="0" fontId="91" fillId="18" borderId="22" xfId="0" applyFont="1" applyFill="1" applyBorder="1" applyAlignment="1">
      <alignment horizontal="right"/>
    </xf>
    <xf numFmtId="9" fontId="102" fillId="0" borderId="22" xfId="0" applyNumberFormat="1" applyFont="1" applyBorder="1" applyAlignment="1">
      <alignment horizontal="right" vertical="center"/>
    </xf>
    <xf numFmtId="0" fontId="124" fillId="0" borderId="0" xfId="0" applyFont="1" applyAlignment="1">
      <alignment vertical="center"/>
    </xf>
    <xf numFmtId="0" fontId="40" fillId="19" borderId="0" xfId="0" applyFont="1" applyFill="1" applyAlignment="1">
      <alignment vertical="center"/>
    </xf>
    <xf numFmtId="0" fontId="102" fillId="0" borderId="0" xfId="0" applyFont="1" applyAlignment="1">
      <alignment vertical="center"/>
    </xf>
    <xf numFmtId="0" fontId="40" fillId="19" borderId="0" xfId="0" applyFont="1" applyFill="1" applyAlignment="1">
      <alignment vertical="center" wrapText="1"/>
    </xf>
    <xf numFmtId="168" fontId="42" fillId="0" borderId="0" xfId="0" applyNumberFormat="1" applyFont="1"/>
    <xf numFmtId="170" fontId="42" fillId="0" borderId="0" xfId="0" applyNumberFormat="1" applyFont="1"/>
    <xf numFmtId="0" fontId="40" fillId="19" borderId="58" xfId="0" applyFont="1" applyFill="1" applyBorder="1" applyAlignment="1">
      <alignment horizontal="center" vertical="center" wrapText="1"/>
    </xf>
    <xf numFmtId="0" fontId="40" fillId="19" borderId="61" xfId="0" applyFont="1" applyFill="1" applyBorder="1" applyAlignment="1">
      <alignment horizontal="left" vertical="center" wrapText="1"/>
    </xf>
    <xf numFmtId="0" fontId="40" fillId="19" borderId="62" xfId="0" applyFont="1" applyFill="1" applyBorder="1" applyAlignment="1">
      <alignment horizontal="left" vertical="center" wrapText="1"/>
    </xf>
    <xf numFmtId="0" fontId="110" fillId="0" borderId="62" xfId="0" applyFont="1" applyBorder="1" applyAlignment="1">
      <alignment horizontal="left" vertical="center"/>
    </xf>
    <xf numFmtId="0" fontId="102" fillId="18" borderId="62" xfId="0" applyFont="1" applyFill="1" applyBorder="1" applyAlignment="1">
      <alignment horizontal="left" vertical="center" indent="1"/>
    </xf>
    <xf numFmtId="0" fontId="102" fillId="0" borderId="62" xfId="0" applyFont="1" applyBorder="1" applyAlignment="1">
      <alignment horizontal="left" vertical="center" indent="1"/>
    </xf>
    <xf numFmtId="0" fontId="102" fillId="0" borderId="62" xfId="0" applyFont="1" applyBorder="1" applyAlignment="1">
      <alignment horizontal="left"/>
    </xf>
    <xf numFmtId="0" fontId="102" fillId="18" borderId="62" xfId="0" applyFont="1" applyFill="1" applyBorder="1" applyAlignment="1">
      <alignment horizontal="left"/>
    </xf>
    <xf numFmtId="0" fontId="102" fillId="0" borderId="57" xfId="0" applyFont="1" applyBorder="1" applyAlignment="1">
      <alignment horizontal="center" vertical="center"/>
    </xf>
    <xf numFmtId="3" fontId="42" fillId="0" borderId="63" xfId="4" applyNumberFormat="1" applyFont="1" applyFill="1" applyBorder="1" applyAlignment="1">
      <alignment horizontal="left"/>
    </xf>
    <xf numFmtId="0" fontId="102" fillId="18" borderId="57" xfId="0" applyFont="1" applyFill="1" applyBorder="1" applyAlignment="1">
      <alignment horizontal="center" vertical="center"/>
    </xf>
    <xf numFmtId="0" fontId="91" fillId="0" borderId="63" xfId="0" applyFont="1" applyBorder="1" applyAlignment="1">
      <alignment horizontal="left"/>
    </xf>
    <xf numFmtId="0" fontId="102" fillId="0" borderId="57" xfId="0" applyFont="1" applyBorder="1" applyAlignment="1">
      <alignment horizontal="right" vertical="center"/>
    </xf>
    <xf numFmtId="3" fontId="42" fillId="0" borderId="63" xfId="4" applyNumberFormat="1" applyFont="1" applyFill="1" applyBorder="1" applyAlignment="1">
      <alignment horizontal="center"/>
    </xf>
    <xf numFmtId="0" fontId="102" fillId="18" borderId="57" xfId="0" applyFont="1" applyFill="1" applyBorder="1" applyAlignment="1">
      <alignment horizontal="right" vertical="center"/>
    </xf>
    <xf numFmtId="3" fontId="42" fillId="18" borderId="63" xfId="4" quotePrefix="1" applyNumberFormat="1" applyFont="1" applyFill="1" applyBorder="1" applyAlignment="1">
      <alignment horizontal="center"/>
    </xf>
    <xf numFmtId="0" fontId="40" fillId="19" borderId="63" xfId="0" applyFont="1" applyFill="1" applyBorder="1" applyAlignment="1">
      <alignment horizontal="center" vertical="center" wrapText="1"/>
    </xf>
    <xf numFmtId="3" fontId="42" fillId="0" borderId="65" xfId="0" applyNumberFormat="1" applyFont="1" applyBorder="1" applyAlignment="1">
      <alignment horizontal="left" vertical="center"/>
    </xf>
    <xf numFmtId="3" fontId="42" fillId="0" borderId="65" xfId="0" applyNumberFormat="1" applyFont="1" applyBorder="1" applyAlignment="1">
      <alignment horizontal="center" vertical="center"/>
    </xf>
    <xf numFmtId="3" fontId="42" fillId="0" borderId="51" xfId="0" applyNumberFormat="1" applyFont="1" applyBorder="1" applyAlignment="1">
      <alignment horizontal="left" vertical="center"/>
    </xf>
    <xf numFmtId="3" fontId="42" fillId="0" borderId="51" xfId="0" applyNumberFormat="1" applyFont="1" applyBorder="1" applyAlignment="1">
      <alignment horizontal="center" vertical="center"/>
    </xf>
    <xf numFmtId="0" fontId="40" fillId="19" borderId="50" xfId="0" applyFont="1" applyFill="1" applyBorder="1"/>
    <xf numFmtId="0" fontId="42" fillId="0" borderId="51" xfId="0" applyFont="1" applyBorder="1"/>
    <xf numFmtId="0" fontId="42" fillId="0" borderId="65" xfId="0" applyFont="1" applyBorder="1"/>
    <xf numFmtId="0" fontId="42" fillId="18" borderId="65" xfId="0" applyFont="1" applyFill="1" applyBorder="1"/>
    <xf numFmtId="0" fontId="40" fillId="19" borderId="50" xfId="0" applyFont="1" applyFill="1" applyBorder="1" applyAlignment="1">
      <alignment vertical="center"/>
    </xf>
    <xf numFmtId="0" fontId="102" fillId="0" borderId="51" xfId="0" applyFont="1" applyBorder="1" applyAlignment="1">
      <alignment horizontal="left" vertical="center" wrapText="1"/>
    </xf>
    <xf numFmtId="0" fontId="102" fillId="0" borderId="51" xfId="0" applyFont="1" applyBorder="1" applyAlignment="1">
      <alignment vertical="center"/>
    </xf>
    <xf numFmtId="0" fontId="124" fillId="19" borderId="50" xfId="0" applyFont="1" applyFill="1" applyBorder="1"/>
    <xf numFmtId="0" fontId="40" fillId="19" borderId="65" xfId="0" applyFont="1" applyFill="1" applyBorder="1" applyAlignment="1">
      <alignment wrapText="1"/>
    </xf>
    <xf numFmtId="166" fontId="42" fillId="18" borderId="65" xfId="0" applyNumberFormat="1" applyFont="1" applyFill="1" applyBorder="1"/>
    <xf numFmtId="0" fontId="41" fillId="18" borderId="51" xfId="0" applyFont="1" applyFill="1" applyBorder="1"/>
    <xf numFmtId="166" fontId="41" fillId="18" borderId="51" xfId="0" applyNumberFormat="1" applyFont="1" applyFill="1" applyBorder="1"/>
    <xf numFmtId="166" fontId="42" fillId="0" borderId="51" xfId="0" applyNumberFormat="1" applyFont="1" applyBorder="1"/>
    <xf numFmtId="0" fontId="40" fillId="19" borderId="50" xfId="0" applyFont="1" applyFill="1" applyBorder="1" applyAlignment="1">
      <alignment vertical="center" wrapText="1"/>
    </xf>
    <xf numFmtId="0" fontId="40" fillId="19" borderId="65" xfId="0" applyFont="1" applyFill="1" applyBorder="1" applyAlignment="1">
      <alignment vertical="center" wrapText="1"/>
    </xf>
    <xf numFmtId="0" fontId="40" fillId="19" borderId="62" xfId="0" applyFont="1" applyFill="1" applyBorder="1" applyAlignment="1">
      <alignment horizontal="center" vertical="center" wrapText="1"/>
    </xf>
    <xf numFmtId="0" fontId="29" fillId="18" borderId="51" xfId="0" applyFont="1" applyFill="1" applyBorder="1"/>
    <xf numFmtId="166" fontId="29" fillId="18" borderId="51" xfId="0" applyNumberFormat="1" applyFont="1" applyFill="1" applyBorder="1"/>
    <xf numFmtId="0" fontId="42" fillId="19" borderId="50" xfId="0" applyFont="1" applyFill="1" applyBorder="1"/>
    <xf numFmtId="0" fontId="42" fillId="19" borderId="65" xfId="0" applyFont="1" applyFill="1" applyBorder="1"/>
    <xf numFmtId="0" fontId="42" fillId="0" borderId="65" xfId="0" applyFont="1" applyBorder="1" applyAlignment="1">
      <alignment wrapText="1"/>
    </xf>
    <xf numFmtId="0" fontId="40" fillId="19" borderId="65" xfId="0" applyFont="1" applyFill="1" applyBorder="1"/>
    <xf numFmtId="0" fontId="81" fillId="0" borderId="0" xfId="0" applyFont="1" applyAlignment="1">
      <alignment horizontal="left" vertical="center" wrapText="1"/>
    </xf>
    <xf numFmtId="0" fontId="40" fillId="19" borderId="50" xfId="0" applyFont="1" applyFill="1" applyBorder="1" applyAlignment="1">
      <alignment horizontal="left" vertical="center"/>
    </xf>
    <xf numFmtId="0" fontId="124" fillId="0" borderId="0" xfId="0" applyFont="1" applyAlignment="1">
      <alignment horizontal="left" vertical="center" wrapText="1"/>
    </xf>
    <xf numFmtId="0" fontId="40" fillId="0" borderId="0" xfId="0" applyFont="1" applyAlignment="1">
      <alignment horizontal="center" vertical="center" wrapText="1"/>
    </xf>
    <xf numFmtId="0" fontId="40" fillId="19" borderId="2" xfId="0" applyFont="1" applyFill="1" applyBorder="1" applyAlignment="1">
      <alignment horizontal="center" vertical="center" wrapText="1"/>
    </xf>
    <xf numFmtId="0" fontId="42" fillId="18" borderId="0" xfId="0" applyFont="1" applyFill="1" applyAlignment="1">
      <alignment horizontal="right" vertical="center"/>
    </xf>
    <xf numFmtId="0" fontId="42" fillId="3" borderId="0" xfId="0" applyFont="1" applyFill="1" applyAlignment="1">
      <alignment horizontal="center" vertical="center"/>
    </xf>
    <xf numFmtId="0" fontId="42" fillId="18" borderId="0" xfId="0" applyFont="1" applyFill="1" applyAlignment="1">
      <alignment horizontal="center" vertical="center"/>
    </xf>
    <xf numFmtId="0" fontId="42" fillId="0" borderId="0" xfId="0" applyFont="1" applyAlignment="1">
      <alignment horizontal="center" vertical="center"/>
    </xf>
    <xf numFmtId="0" fontId="42" fillId="0" borderId="3" xfId="0" applyFont="1" applyBorder="1" applyAlignment="1">
      <alignment horizontal="right" vertical="center"/>
    </xf>
    <xf numFmtId="0" fontId="42" fillId="0" borderId="3" xfId="0" applyFont="1" applyBorder="1" applyAlignment="1">
      <alignment horizontal="center" vertical="center"/>
    </xf>
    <xf numFmtId="0" fontId="95" fillId="0" borderId="0" xfId="0" applyFont="1" applyAlignment="1">
      <alignment horizontal="left" vertical="top"/>
    </xf>
    <xf numFmtId="0" fontId="131" fillId="0" borderId="0" xfId="0" applyFont="1" applyAlignment="1">
      <alignment horizontal="left" wrapText="1"/>
    </xf>
    <xf numFmtId="0" fontId="110" fillId="0" borderId="0" xfId="0" applyFont="1" applyAlignment="1">
      <alignment vertical="center"/>
    </xf>
    <xf numFmtId="3" fontId="102" fillId="0" borderId="0" xfId="4" applyNumberFormat="1" applyFont="1" applyBorder="1" applyAlignment="1">
      <alignment horizontal="center" vertical="center"/>
    </xf>
    <xf numFmtId="3" fontId="102" fillId="0" borderId="0" xfId="4" applyNumberFormat="1" applyFont="1" applyBorder="1" applyAlignment="1">
      <alignment horizontal="center" vertical="center" wrapText="1"/>
    </xf>
    <xf numFmtId="3" fontId="102" fillId="0" borderId="0" xfId="4" applyNumberFormat="1" applyFont="1" applyFill="1" applyBorder="1" applyAlignment="1">
      <alignment horizontal="center" vertical="center"/>
    </xf>
    <xf numFmtId="3" fontId="102" fillId="0" borderId="0" xfId="4" applyNumberFormat="1" applyFont="1" applyAlignment="1">
      <alignment horizontal="center" vertical="center"/>
    </xf>
    <xf numFmtId="49" fontId="102" fillId="0" borderId="0" xfId="4" applyNumberFormat="1" applyFont="1" applyAlignment="1">
      <alignment horizontal="center" vertical="center" wrapText="1"/>
    </xf>
    <xf numFmtId="10" fontId="42" fillId="0" borderId="0" xfId="2" applyNumberFormat="1" applyFont="1"/>
    <xf numFmtId="177" fontId="42" fillId="0" borderId="0" xfId="2" applyNumberFormat="1" applyFont="1"/>
    <xf numFmtId="3" fontId="101" fillId="0" borderId="0" xfId="0" applyNumberFormat="1" applyFont="1"/>
    <xf numFmtId="0" fontId="124" fillId="19" borderId="61" xfId="0" applyFont="1" applyFill="1" applyBorder="1" applyAlignment="1">
      <alignment vertical="center"/>
    </xf>
    <xf numFmtId="0" fontId="40" fillId="19" borderId="67" xfId="0" applyFont="1" applyFill="1" applyBorder="1" applyAlignment="1">
      <alignment horizontal="center" vertical="center" wrapText="1"/>
    </xf>
    <xf numFmtId="0" fontId="40" fillId="19" borderId="62" xfId="0" applyFont="1" applyFill="1" applyBorder="1" applyAlignment="1">
      <alignment vertical="center" wrapText="1"/>
    </xf>
    <xf numFmtId="0" fontId="128" fillId="0" borderId="0" xfId="0" applyFont="1" applyAlignment="1">
      <alignment horizontal="center" vertical="center" wrapText="1"/>
    </xf>
    <xf numFmtId="0" fontId="86" fillId="0" borderId="0" xfId="0" applyFont="1" applyAlignment="1">
      <alignment horizontal="center" vertical="center" wrapText="1"/>
    </xf>
    <xf numFmtId="0" fontId="86" fillId="0" borderId="63" xfId="0" applyFont="1" applyBorder="1" applyAlignment="1">
      <alignment horizontal="center" vertical="center" wrapText="1"/>
    </xf>
    <xf numFmtId="0" fontId="128" fillId="18" borderId="0" xfId="0" applyFont="1" applyFill="1" applyAlignment="1">
      <alignment horizontal="center" vertical="center" wrapText="1"/>
    </xf>
    <xf numFmtId="0" fontId="128" fillId="18" borderId="63" xfId="0" applyFont="1" applyFill="1" applyBorder="1" applyAlignment="1">
      <alignment horizontal="center" vertical="center" wrapText="1"/>
    </xf>
    <xf numFmtId="3" fontId="128" fillId="0" borderId="0" xfId="0" applyNumberFormat="1" applyFont="1" applyAlignment="1">
      <alignment horizontal="center" vertical="center" wrapText="1"/>
    </xf>
    <xf numFmtId="0" fontId="102" fillId="3" borderId="65" xfId="0" applyFont="1" applyFill="1" applyBorder="1" applyAlignment="1">
      <alignment horizontal="center" vertical="center"/>
    </xf>
    <xf numFmtId="0" fontId="102" fillId="18" borderId="65" xfId="0" applyFont="1" applyFill="1" applyBorder="1" applyAlignment="1">
      <alignment horizontal="center" vertical="center" wrapText="1"/>
    </xf>
    <xf numFmtId="0" fontId="102" fillId="0" borderId="65" xfId="0" applyFont="1" applyBorder="1" applyAlignment="1">
      <alignment horizontal="center" vertical="center" wrapText="1"/>
    </xf>
    <xf numFmtId="0" fontId="42" fillId="0" borderId="51" xfId="0" applyFont="1" applyBorder="1" applyAlignment="1">
      <alignment horizontal="right" vertical="center"/>
    </xf>
    <xf numFmtId="0" fontId="42" fillId="3" borderId="53" xfId="0" applyFont="1" applyFill="1" applyBorder="1" applyAlignment="1">
      <alignment horizontal="right" vertical="center"/>
    </xf>
    <xf numFmtId="0" fontId="102" fillId="3" borderId="0" xfId="0" applyFont="1" applyFill="1" applyAlignment="1">
      <alignment horizontal="center" vertical="center"/>
    </xf>
    <xf numFmtId="0" fontId="102" fillId="18" borderId="0" xfId="0" applyFont="1" applyFill="1" applyAlignment="1">
      <alignment horizontal="center" vertical="center" wrapText="1"/>
    </xf>
    <xf numFmtId="0" fontId="102" fillId="3" borderId="53" xfId="0" applyFont="1" applyFill="1" applyBorder="1" applyAlignment="1">
      <alignment horizontal="center" vertical="center"/>
    </xf>
    <xf numFmtId="0" fontId="102" fillId="3" borderId="51" xfId="0" applyFont="1" applyFill="1" applyBorder="1" applyAlignment="1">
      <alignment horizontal="center" vertical="center"/>
    </xf>
    <xf numFmtId="0" fontId="102" fillId="0" borderId="68" xfId="0" applyFont="1" applyBorder="1" applyAlignment="1">
      <alignment horizontal="center" vertical="center" wrapText="1"/>
    </xf>
    <xf numFmtId="0" fontId="40" fillId="19" borderId="61" xfId="0" applyFont="1" applyFill="1" applyBorder="1" applyAlignment="1">
      <alignment vertical="center"/>
    </xf>
    <xf numFmtId="0" fontId="40" fillId="19" borderId="62" xfId="0" applyFont="1" applyFill="1" applyBorder="1" applyAlignment="1">
      <alignment vertical="center"/>
    </xf>
    <xf numFmtId="0" fontId="110" fillId="0" borderId="62" xfId="0" applyFont="1" applyBorder="1" applyAlignment="1">
      <alignment vertical="center"/>
    </xf>
    <xf numFmtId="0" fontId="91" fillId="0" borderId="62" xfId="0" applyFont="1" applyBorder="1" applyAlignment="1">
      <alignment horizontal="left" indent="1"/>
    </xf>
    <xf numFmtId="0" fontId="110" fillId="18" borderId="62" xfId="0" applyFont="1" applyFill="1" applyBorder="1" applyAlignment="1">
      <alignment vertical="center"/>
    </xf>
    <xf numFmtId="0" fontId="110" fillId="18" borderId="60" xfId="0" applyFont="1" applyFill="1" applyBorder="1" applyAlignment="1">
      <alignment vertical="center"/>
    </xf>
    <xf numFmtId="0" fontId="40" fillId="19" borderId="50" xfId="0" applyFont="1" applyFill="1" applyBorder="1" applyAlignment="1">
      <alignment horizontal="right" vertical="center"/>
    </xf>
    <xf numFmtId="0" fontId="40" fillId="19" borderId="50" xfId="0" applyFont="1" applyFill="1" applyBorder="1" applyAlignment="1">
      <alignment horizontal="right" vertical="center" wrapText="1"/>
    </xf>
    <xf numFmtId="0" fontId="102" fillId="0" borderId="65" xfId="0" applyFont="1" applyBorder="1" applyAlignment="1">
      <alignment vertical="center"/>
    </xf>
    <xf numFmtId="10" fontId="102" fillId="0" borderId="65" xfId="2" applyNumberFormat="1" applyFont="1" applyBorder="1" applyAlignment="1">
      <alignment horizontal="right" vertical="center"/>
    </xf>
    <xf numFmtId="49" fontId="102" fillId="0" borderId="65" xfId="4" applyNumberFormat="1" applyFont="1" applyBorder="1" applyAlignment="1">
      <alignment horizontal="right" vertical="center" wrapText="1"/>
    </xf>
    <xf numFmtId="3" fontId="102" fillId="0" borderId="51" xfId="4" applyNumberFormat="1" applyFont="1" applyBorder="1" applyAlignment="1">
      <alignment horizontal="right" vertical="center"/>
    </xf>
    <xf numFmtId="49" fontId="102" fillId="0" borderId="51" xfId="4" applyNumberFormat="1" applyFont="1" applyBorder="1" applyAlignment="1">
      <alignment horizontal="right" vertical="center" wrapText="1"/>
    </xf>
    <xf numFmtId="0" fontId="110" fillId="0" borderId="51" xfId="0" applyFont="1" applyBorder="1" applyAlignment="1">
      <alignment vertical="center"/>
    </xf>
    <xf numFmtId="15" fontId="40" fillId="19" borderId="50" xfId="0" applyNumberFormat="1" applyFont="1" applyFill="1" applyBorder="1" applyAlignment="1">
      <alignment horizontal="right" vertical="center"/>
    </xf>
    <xf numFmtId="0" fontId="42" fillId="0" borderId="65" xfId="0" applyFont="1" applyBorder="1" applyAlignment="1">
      <alignment horizontal="right" vertical="center"/>
    </xf>
    <xf numFmtId="173" fontId="42" fillId="0" borderId="51" xfId="1" applyNumberFormat="1" applyFont="1" applyBorder="1" applyAlignment="1">
      <alignment horizontal="right" vertical="center" wrapText="1"/>
    </xf>
    <xf numFmtId="0" fontId="67" fillId="0" borderId="0" xfId="0" applyFont="1" applyAlignment="1">
      <alignment horizontal="left" vertical="top" wrapText="1"/>
    </xf>
    <xf numFmtId="0" fontId="126" fillId="0" borderId="0" xfId="0" applyFont="1" applyAlignment="1">
      <alignment horizontal="left"/>
    </xf>
    <xf numFmtId="168" fontId="40" fillId="0" borderId="0" xfId="4" applyNumberFormat="1" applyFont="1" applyFill="1" applyBorder="1" applyAlignment="1">
      <alignment horizontal="center" vertical="center"/>
    </xf>
    <xf numFmtId="0" fontId="108" fillId="0" borderId="0" xfId="0" applyFont="1" applyAlignment="1">
      <alignment vertical="center"/>
    </xf>
    <xf numFmtId="0" fontId="40" fillId="19" borderId="62" xfId="0" applyFont="1" applyFill="1" applyBorder="1" applyAlignment="1">
      <alignment horizontal="left" vertical="center"/>
    </xf>
    <xf numFmtId="0" fontId="102" fillId="4" borderId="62" xfId="0" applyFont="1" applyFill="1" applyBorder="1" applyAlignment="1">
      <alignment horizontal="left" vertical="center"/>
    </xf>
    <xf numFmtId="0" fontId="102" fillId="18" borderId="62" xfId="0" applyFont="1" applyFill="1" applyBorder="1" applyAlignment="1">
      <alignment horizontal="left" vertical="center"/>
    </xf>
    <xf numFmtId="0" fontId="110" fillId="4" borderId="62" xfId="0" applyFont="1" applyFill="1" applyBorder="1" applyAlignment="1">
      <alignment horizontal="left" vertical="center"/>
    </xf>
    <xf numFmtId="0" fontId="110" fillId="4" borderId="62" xfId="0" applyFont="1" applyFill="1" applyBorder="1" applyAlignment="1">
      <alignment vertical="center"/>
    </xf>
    <xf numFmtId="0" fontId="104" fillId="18" borderId="70" xfId="0" applyFont="1" applyFill="1" applyBorder="1" applyAlignment="1">
      <alignment vertical="center"/>
    </xf>
    <xf numFmtId="0" fontId="91" fillId="0" borderId="62" xfId="0" applyFont="1" applyBorder="1" applyAlignment="1">
      <alignment vertical="center"/>
    </xf>
    <xf numFmtId="0" fontId="42" fillId="0" borderId="60" xfId="0" applyFont="1" applyBorder="1"/>
    <xf numFmtId="0" fontId="40" fillId="19" borderId="61" xfId="0" applyFont="1" applyFill="1" applyBorder="1" applyAlignment="1">
      <alignment horizontal="left" vertical="center"/>
    </xf>
    <xf numFmtId="0" fontId="101" fillId="19" borderId="50" xfId="0" applyFont="1" applyFill="1" applyBorder="1"/>
    <xf numFmtId="0" fontId="101" fillId="19" borderId="65" xfId="0" applyFont="1" applyFill="1" applyBorder="1"/>
    <xf numFmtId="0" fontId="40" fillId="19" borderId="65" xfId="0" applyFont="1" applyFill="1" applyBorder="1" applyAlignment="1">
      <alignment horizontal="right" vertical="center"/>
    </xf>
    <xf numFmtId="168" fontId="42" fillId="0" borderId="65" xfId="11" applyNumberFormat="1" applyFont="1" applyBorder="1"/>
    <xf numFmtId="168" fontId="42" fillId="0" borderId="65" xfId="0" applyNumberFormat="1" applyFont="1" applyBorder="1"/>
    <xf numFmtId="0" fontId="102" fillId="18" borderId="65" xfId="0" applyFont="1" applyFill="1" applyBorder="1" applyAlignment="1">
      <alignment vertical="center"/>
    </xf>
    <xf numFmtId="168" fontId="42" fillId="18" borderId="65" xfId="11" applyNumberFormat="1" applyFont="1" applyFill="1" applyBorder="1"/>
    <xf numFmtId="168" fontId="42" fillId="18" borderId="65" xfId="0" applyNumberFormat="1" applyFont="1" applyFill="1" applyBorder="1"/>
    <xf numFmtId="0" fontId="41" fillId="0" borderId="51" xfId="0" applyFont="1" applyBorder="1" applyAlignment="1">
      <alignment vertical="center"/>
    </xf>
    <xf numFmtId="0" fontId="40" fillId="19" borderId="62" xfId="0" applyFont="1" applyFill="1" applyBorder="1" applyAlignment="1">
      <alignment horizontal="right" vertical="center"/>
    </xf>
    <xf numFmtId="0" fontId="40" fillId="19" borderId="63" xfId="0" applyFont="1" applyFill="1" applyBorder="1" applyAlignment="1">
      <alignment horizontal="right" vertical="center"/>
    </xf>
    <xf numFmtId="0" fontId="40" fillId="19" borderId="50" xfId="0" applyFont="1" applyFill="1" applyBorder="1" applyAlignment="1">
      <alignment horizontal="right"/>
    </xf>
    <xf numFmtId="0" fontId="102" fillId="4" borderId="65" xfId="0" applyFont="1" applyFill="1" applyBorder="1" applyAlignment="1">
      <alignment horizontal="left" vertical="center"/>
    </xf>
    <xf numFmtId="171" fontId="102" fillId="4" borderId="65" xfId="4" applyNumberFormat="1" applyFont="1" applyFill="1" applyBorder="1" applyAlignment="1">
      <alignment horizontal="right" vertical="center"/>
    </xf>
    <xf numFmtId="0" fontId="102" fillId="18" borderId="65" xfId="0" applyFont="1" applyFill="1" applyBorder="1" applyAlignment="1">
      <alignment horizontal="left" vertical="center"/>
    </xf>
    <xf numFmtId="171" fontId="102" fillId="18" borderId="65" xfId="4" applyNumberFormat="1" applyFont="1" applyFill="1" applyBorder="1" applyAlignment="1">
      <alignment horizontal="right" vertical="center"/>
    </xf>
    <xf numFmtId="0" fontId="102" fillId="18" borderId="51" xfId="0" applyFont="1" applyFill="1" applyBorder="1" applyAlignment="1">
      <alignment horizontal="left" vertical="center"/>
    </xf>
    <xf numFmtId="171" fontId="102" fillId="18" borderId="51" xfId="4" applyNumberFormat="1" applyFont="1" applyFill="1" applyBorder="1" applyAlignment="1">
      <alignment horizontal="right" vertical="center"/>
    </xf>
    <xf numFmtId="168" fontId="102" fillId="4" borderId="65" xfId="11" applyNumberFormat="1" applyFont="1" applyFill="1" applyBorder="1" applyAlignment="1">
      <alignment horizontal="right" vertical="center"/>
    </xf>
    <xf numFmtId="168" fontId="102" fillId="18" borderId="65" xfId="11" applyNumberFormat="1" applyFont="1" applyFill="1" applyBorder="1" applyAlignment="1">
      <alignment horizontal="right" vertical="center"/>
    </xf>
    <xf numFmtId="168" fontId="102" fillId="0" borderId="65" xfId="11" applyNumberFormat="1" applyFont="1" applyFill="1" applyBorder="1" applyAlignment="1">
      <alignment horizontal="right" vertical="center"/>
    </xf>
    <xf numFmtId="168" fontId="102" fillId="18" borderId="51" xfId="11" applyNumberFormat="1" applyFont="1" applyFill="1" applyBorder="1" applyAlignment="1">
      <alignment horizontal="right" vertical="center"/>
    </xf>
    <xf numFmtId="0" fontId="81" fillId="0" borderId="0" xfId="0" applyFont="1" applyAlignment="1">
      <alignment horizontal="left"/>
    </xf>
    <xf numFmtId="0" fontId="81" fillId="0" borderId="0" xfId="0" applyFont="1" applyAlignment="1">
      <alignment horizontal="left" wrapText="1"/>
    </xf>
    <xf numFmtId="0" fontId="118" fillId="0" borderId="0" xfId="0" applyFont="1" applyAlignment="1">
      <alignment horizontal="left"/>
    </xf>
    <xf numFmtId="168" fontId="110" fillId="0" borderId="0" xfId="4" applyNumberFormat="1" applyFont="1" applyFill="1" applyBorder="1" applyAlignment="1">
      <alignment horizontal="right" vertical="center"/>
    </xf>
    <xf numFmtId="168" fontId="110" fillId="0" borderId="0" xfId="4" applyNumberFormat="1" applyFont="1" applyFill="1" applyBorder="1" applyAlignment="1">
      <alignment horizontal="right" vertical="center" wrapText="1"/>
    </xf>
    <xf numFmtId="0" fontId="118" fillId="0" borderId="0" xfId="0" applyFont="1" applyAlignment="1">
      <alignment horizontal="left" vertical="center"/>
    </xf>
    <xf numFmtId="168" fontId="102" fillId="0" borderId="0" xfId="4" applyNumberFormat="1" applyFont="1" applyFill="1" applyBorder="1" applyAlignment="1">
      <alignment horizontal="right" vertical="center"/>
    </xf>
    <xf numFmtId="168" fontId="102" fillId="0" borderId="0" xfId="4" applyNumberFormat="1" applyFont="1" applyFill="1" applyBorder="1" applyAlignment="1">
      <alignment horizontal="right" vertical="center" wrapText="1"/>
    </xf>
    <xf numFmtId="0" fontId="102" fillId="0" borderId="0" xfId="4" applyNumberFormat="1" applyFont="1" applyFill="1" applyBorder="1" applyAlignment="1">
      <alignment horizontal="right" vertical="center" wrapText="1"/>
    </xf>
    <xf numFmtId="0" fontId="126" fillId="0" borderId="0" xfId="0" applyFont="1" applyAlignment="1">
      <alignment horizontal="left" vertical="top" wrapText="1"/>
    </xf>
    <xf numFmtId="0" fontId="134" fillId="0" borderId="0" xfId="0" applyFont="1"/>
    <xf numFmtId="0" fontId="124" fillId="0" borderId="0" xfId="0" applyFont="1" applyAlignment="1">
      <alignment horizontal="left" vertical="top" wrapText="1"/>
    </xf>
    <xf numFmtId="0" fontId="132" fillId="19" borderId="50" xfId="0" applyFont="1" applyFill="1" applyBorder="1" applyAlignment="1">
      <alignment vertical="center"/>
    </xf>
    <xf numFmtId="0" fontId="132" fillId="19" borderId="50" xfId="0" applyFont="1" applyFill="1" applyBorder="1" applyAlignment="1">
      <alignment horizontal="right" vertical="center" wrapText="1"/>
    </xf>
    <xf numFmtId="0" fontId="40" fillId="19" borderId="50" xfId="0" applyFont="1" applyFill="1" applyBorder="1" applyAlignment="1">
      <alignment horizontal="right" wrapText="1"/>
    </xf>
    <xf numFmtId="0" fontId="102" fillId="0" borderId="65" xfId="0" applyFont="1" applyBorder="1" applyAlignment="1">
      <alignment horizontal="left" vertical="center"/>
    </xf>
    <xf numFmtId="168" fontId="102" fillId="0" borderId="65" xfId="4" applyNumberFormat="1" applyFont="1" applyFill="1" applyBorder="1" applyAlignment="1">
      <alignment horizontal="right" vertical="center" wrapText="1"/>
    </xf>
    <xf numFmtId="0" fontId="110" fillId="18" borderId="65" xfId="0" applyFont="1" applyFill="1" applyBorder="1" applyAlignment="1">
      <alignment horizontal="left" vertical="center"/>
    </xf>
    <xf numFmtId="0" fontId="132" fillId="19" borderId="65" xfId="0" applyFont="1" applyFill="1" applyBorder="1" applyAlignment="1">
      <alignment vertical="center"/>
    </xf>
    <xf numFmtId="0" fontId="132" fillId="19" borderId="65" xfId="0" applyFont="1" applyFill="1" applyBorder="1" applyAlignment="1">
      <alignment horizontal="right" vertical="center" wrapText="1"/>
    </xf>
    <xf numFmtId="0" fontId="40" fillId="19" borderId="65" xfId="0" applyFont="1" applyFill="1" applyBorder="1" applyAlignment="1">
      <alignment horizontal="right" wrapText="1"/>
    </xf>
    <xf numFmtId="0" fontId="110" fillId="0" borderId="51" xfId="0" applyFont="1" applyBorder="1" applyAlignment="1">
      <alignment horizontal="left" vertical="center"/>
    </xf>
    <xf numFmtId="168" fontId="110" fillId="0" borderId="51" xfId="4" applyNumberFormat="1" applyFont="1" applyFill="1" applyBorder="1" applyAlignment="1">
      <alignment horizontal="right" vertical="center" wrapText="1"/>
    </xf>
    <xf numFmtId="0" fontId="132" fillId="19" borderId="62" xfId="0" applyFont="1" applyFill="1" applyBorder="1" applyAlignment="1">
      <alignment horizontal="right" vertical="center" wrapText="1"/>
    </xf>
    <xf numFmtId="0" fontId="132" fillId="19" borderId="0" xfId="0" applyFont="1" applyFill="1" applyAlignment="1">
      <alignment horizontal="right" vertical="center" wrapText="1"/>
    </xf>
    <xf numFmtId="0" fontId="40" fillId="19" borderId="63" xfId="0" applyFont="1" applyFill="1" applyBorder="1" applyAlignment="1">
      <alignment horizontal="right" wrapText="1"/>
    </xf>
    <xf numFmtId="0" fontId="132" fillId="19" borderId="50" xfId="0" applyFont="1" applyFill="1" applyBorder="1" applyAlignment="1">
      <alignment horizontal="right" vertical="center"/>
    </xf>
    <xf numFmtId="168" fontId="102" fillId="4" borderId="65" xfId="4" applyNumberFormat="1" applyFont="1" applyFill="1" applyBorder="1" applyAlignment="1">
      <alignment vertical="center" wrapText="1"/>
    </xf>
    <xf numFmtId="168" fontId="102" fillId="18" borderId="65" xfId="4" applyNumberFormat="1" applyFont="1" applyFill="1" applyBorder="1" applyAlignment="1">
      <alignment vertical="center" wrapText="1"/>
    </xf>
    <xf numFmtId="168" fontId="42" fillId="0" borderId="51" xfId="11" applyNumberFormat="1" applyFont="1" applyBorder="1" applyAlignment="1">
      <alignment vertical="center" wrapText="1"/>
    </xf>
    <xf numFmtId="168" fontId="41" fillId="0" borderId="51" xfId="0" applyNumberFormat="1" applyFont="1" applyBorder="1"/>
    <xf numFmtId="168" fontId="102" fillId="18" borderId="51" xfId="4" applyNumberFormat="1" applyFont="1" applyFill="1" applyBorder="1" applyAlignment="1">
      <alignment horizontal="right" vertical="center" wrapText="1"/>
    </xf>
    <xf numFmtId="0" fontId="132" fillId="19" borderId="65" xfId="0" applyFont="1" applyFill="1" applyBorder="1" applyAlignment="1">
      <alignment horizontal="left"/>
    </xf>
    <xf numFmtId="168" fontId="102" fillId="18" borderId="65" xfId="4" applyNumberFormat="1" applyFont="1" applyFill="1" applyBorder="1" applyAlignment="1">
      <alignment horizontal="right" vertical="center"/>
    </xf>
    <xf numFmtId="168" fontId="102" fillId="0" borderId="65" xfId="4" applyNumberFormat="1" applyFont="1" applyFill="1" applyBorder="1" applyAlignment="1">
      <alignment horizontal="right" vertical="center"/>
    </xf>
    <xf numFmtId="0" fontId="132" fillId="19" borderId="62" xfId="0" applyFont="1" applyFill="1" applyBorder="1" applyAlignment="1">
      <alignment horizontal="center" vertical="center"/>
    </xf>
    <xf numFmtId="0" fontId="132" fillId="19" borderId="63" xfId="0" applyFont="1" applyFill="1" applyBorder="1" applyAlignment="1">
      <alignment horizontal="center" vertical="center" wrapText="1"/>
    </xf>
    <xf numFmtId="0" fontId="91" fillId="18" borderId="65" xfId="0" applyFont="1" applyFill="1" applyBorder="1" applyAlignment="1">
      <alignment vertical="center"/>
    </xf>
    <xf numFmtId="168" fontId="110" fillId="0" borderId="51" xfId="4" applyNumberFormat="1" applyFont="1" applyFill="1" applyBorder="1" applyAlignment="1">
      <alignment horizontal="right" vertical="center"/>
    </xf>
    <xf numFmtId="0" fontId="132" fillId="19" borderId="50" xfId="0" applyFont="1" applyFill="1" applyBorder="1" applyAlignment="1">
      <alignment vertical="top"/>
    </xf>
    <xf numFmtId="0" fontId="132" fillId="19" borderId="50" xfId="0" applyFont="1" applyFill="1" applyBorder="1" applyAlignment="1">
      <alignment horizontal="right" vertical="top"/>
    </xf>
    <xf numFmtId="175" fontId="102" fillId="4" borderId="65" xfId="4" applyNumberFormat="1" applyFont="1" applyFill="1" applyBorder="1" applyAlignment="1">
      <alignment horizontal="right" vertical="center"/>
    </xf>
    <xf numFmtId="175" fontId="102" fillId="18" borderId="65" xfId="4" applyNumberFormat="1" applyFont="1" applyFill="1" applyBorder="1" applyAlignment="1">
      <alignment horizontal="right" vertical="center"/>
    </xf>
    <xf numFmtId="0" fontId="132" fillId="19" borderId="65" xfId="0" applyFont="1" applyFill="1" applyBorder="1" applyAlignment="1">
      <alignment vertical="top"/>
    </xf>
    <xf numFmtId="0" fontId="132" fillId="19" borderId="65" xfId="0" applyFont="1" applyFill="1" applyBorder="1" applyAlignment="1">
      <alignment horizontal="right" vertical="top"/>
    </xf>
    <xf numFmtId="168" fontId="102" fillId="0" borderId="65" xfId="11" applyNumberFormat="1" applyFont="1" applyBorder="1" applyAlignment="1">
      <alignment horizontal="right" vertical="center"/>
    </xf>
    <xf numFmtId="0" fontId="40" fillId="16" borderId="72" xfId="0" applyFont="1" applyFill="1" applyBorder="1" applyAlignment="1">
      <alignment horizontal="left" vertical="center"/>
    </xf>
    <xf numFmtId="0" fontId="40" fillId="16" borderId="72" xfId="0" applyFont="1" applyFill="1" applyBorder="1" applyAlignment="1">
      <alignment horizontal="right" vertical="center"/>
    </xf>
    <xf numFmtId="0" fontId="110" fillId="17" borderId="73" xfId="0" applyFont="1" applyFill="1" applyBorder="1" applyAlignment="1">
      <alignment horizontal="left" vertical="center"/>
    </xf>
    <xf numFmtId="0" fontId="110" fillId="17" borderId="73" xfId="0" applyFont="1" applyFill="1" applyBorder="1" applyAlignment="1">
      <alignment horizontal="right" vertical="center"/>
    </xf>
    <xf numFmtId="3" fontId="110" fillId="17" borderId="73" xfId="4" applyNumberFormat="1" applyFont="1" applyFill="1" applyBorder="1" applyAlignment="1">
      <alignment horizontal="right" vertical="center"/>
    </xf>
    <xf numFmtId="0" fontId="42" fillId="0" borderId="73" xfId="0" applyFont="1" applyBorder="1" applyAlignment="1">
      <alignment horizontal="left" vertical="center" wrapText="1"/>
    </xf>
    <xf numFmtId="0" fontId="42" fillId="0" borderId="73" xfId="0" applyFont="1" applyBorder="1" applyAlignment="1">
      <alignment horizontal="right" wrapText="1"/>
    </xf>
    <xf numFmtId="3" fontId="42" fillId="0" borderId="73" xfId="4" applyNumberFormat="1" applyFont="1" applyBorder="1" applyAlignment="1">
      <alignment horizontal="right" vertical="center" wrapText="1"/>
    </xf>
    <xf numFmtId="3" fontId="42" fillId="17" borderId="73" xfId="4" applyNumberFormat="1" applyFont="1" applyFill="1" applyBorder="1" applyAlignment="1">
      <alignment horizontal="right" vertical="center" wrapText="1"/>
    </xf>
    <xf numFmtId="0" fontId="41" fillId="0" borderId="73" xfId="0" applyFont="1" applyBorder="1" applyAlignment="1">
      <alignment horizontal="left" vertical="center" wrapText="1"/>
    </xf>
    <xf numFmtId="0" fontId="41" fillId="0" borderId="73" xfId="0" applyFont="1" applyBorder="1" applyAlignment="1">
      <alignment horizontal="right" wrapText="1"/>
    </xf>
    <xf numFmtId="3" fontId="41" fillId="0" borderId="73" xfId="4" applyNumberFormat="1" applyFont="1" applyBorder="1" applyAlignment="1">
      <alignment horizontal="right" vertical="center" wrapText="1"/>
    </xf>
    <xf numFmtId="49" fontId="42" fillId="0" borderId="73" xfId="4" applyNumberFormat="1" applyFont="1" applyBorder="1" applyAlignment="1">
      <alignment horizontal="right" vertical="center" wrapText="1"/>
    </xf>
    <xf numFmtId="0" fontId="95" fillId="0" borderId="73" xfId="0" applyFont="1" applyBorder="1" applyAlignment="1">
      <alignment vertical="center"/>
    </xf>
    <xf numFmtId="0" fontId="42" fillId="0" borderId="73" xfId="0" applyFont="1" applyBorder="1"/>
    <xf numFmtId="3" fontId="42" fillId="0" borderId="73" xfId="4" applyNumberFormat="1" applyFont="1" applyBorder="1" applyAlignment="1">
      <alignment horizontal="right"/>
    </xf>
    <xf numFmtId="178" fontId="42" fillId="0" borderId="73" xfId="4" applyNumberFormat="1" applyFont="1" applyBorder="1" applyAlignment="1">
      <alignment horizontal="right" vertical="center" wrapText="1"/>
    </xf>
    <xf numFmtId="43" fontId="42" fillId="0" borderId="73" xfId="11" applyFont="1" applyBorder="1" applyAlignment="1">
      <alignment horizontal="right"/>
    </xf>
    <xf numFmtId="43" fontId="42" fillId="0" borderId="73" xfId="11" applyFont="1" applyFill="1" applyBorder="1" applyAlignment="1">
      <alignment horizontal="right"/>
    </xf>
    <xf numFmtId="43" fontId="42" fillId="0" borderId="73" xfId="11" applyFont="1" applyBorder="1"/>
    <xf numFmtId="9" fontId="42" fillId="0" borderId="73" xfId="2" applyFont="1" applyFill="1" applyBorder="1" applyAlignment="1">
      <alignment horizontal="right"/>
    </xf>
    <xf numFmtId="0" fontId="42" fillId="0" borderId="73" xfId="0" applyFont="1" applyBorder="1" applyAlignment="1">
      <alignment horizontal="right"/>
    </xf>
    <xf numFmtId="170" fontId="42" fillId="0" borderId="73" xfId="4" applyNumberFormat="1" applyFont="1" applyFill="1" applyBorder="1" applyAlignment="1">
      <alignment horizontal="right"/>
    </xf>
    <xf numFmtId="0" fontId="42" fillId="0" borderId="73" xfId="0" applyFont="1" applyBorder="1" applyAlignment="1">
      <alignment horizontal="left"/>
    </xf>
    <xf numFmtId="0" fontId="95" fillId="0" borderId="73" xfId="0" applyFont="1" applyBorder="1" applyAlignment="1">
      <alignment horizontal="left"/>
    </xf>
    <xf numFmtId="3" fontId="42" fillId="0" borderId="73" xfId="4" applyNumberFormat="1" applyFont="1" applyFill="1" applyBorder="1" applyAlignment="1">
      <alignment horizontal="right"/>
    </xf>
    <xf numFmtId="0" fontId="42" fillId="0" borderId="74" xfId="0" applyFont="1" applyBorder="1"/>
    <xf numFmtId="0" fontId="42" fillId="0" borderId="74" xfId="0" applyFont="1" applyBorder="1" applyAlignment="1">
      <alignment horizontal="right"/>
    </xf>
    <xf numFmtId="3" fontId="42" fillId="0" borderId="74" xfId="4" applyNumberFormat="1" applyFont="1" applyFill="1" applyBorder="1" applyAlignment="1">
      <alignment horizontal="right"/>
    </xf>
    <xf numFmtId="0" fontId="42" fillId="3" borderId="73" xfId="0" applyFont="1" applyFill="1" applyBorder="1" applyAlignment="1">
      <alignment horizontal="left" vertical="center"/>
    </xf>
    <xf numFmtId="0" fontId="42" fillId="3" borderId="73" xfId="0" applyFont="1" applyFill="1" applyBorder="1" applyAlignment="1">
      <alignment horizontal="right" vertical="center"/>
    </xf>
    <xf numFmtId="0" fontId="42" fillId="17" borderId="74" xfId="0" applyFont="1" applyFill="1" applyBorder="1" applyAlignment="1">
      <alignment horizontal="left" vertical="top" wrapText="1"/>
    </xf>
    <xf numFmtId="0" fontId="42" fillId="0" borderId="74" xfId="0" applyFont="1" applyBorder="1" applyAlignment="1">
      <alignment horizontal="left" vertical="center" wrapText="1"/>
    </xf>
    <xf numFmtId="3" fontId="42" fillId="0" borderId="74" xfId="0" applyNumberFormat="1" applyFont="1" applyBorder="1" applyAlignment="1">
      <alignment horizontal="right" vertical="center" wrapText="1"/>
    </xf>
    <xf numFmtId="0" fontId="40" fillId="16" borderId="72" xfId="0" applyFont="1" applyFill="1" applyBorder="1" applyAlignment="1">
      <alignment horizontal="center" vertical="center" wrapText="1"/>
    </xf>
    <xf numFmtId="0" fontId="40" fillId="16" borderId="72" xfId="0" applyFont="1" applyFill="1" applyBorder="1" applyAlignment="1">
      <alignment horizontal="right" vertical="center" wrapText="1"/>
    </xf>
    <xf numFmtId="0" fontId="40" fillId="16" borderId="73" xfId="0" applyFont="1" applyFill="1" applyBorder="1" applyAlignment="1">
      <alignment horizontal="center" vertical="center" wrapText="1"/>
    </xf>
    <xf numFmtId="0" fontId="40" fillId="16" borderId="73" xfId="0" applyFont="1" applyFill="1" applyBorder="1" applyAlignment="1">
      <alignment horizontal="right" vertical="center" wrapText="1"/>
    </xf>
    <xf numFmtId="0" fontId="23" fillId="0" borderId="73" xfId="4" applyNumberFormat="1" applyFont="1" applyBorder="1" applyAlignment="1">
      <alignment horizontal="right" vertical="center" wrapText="1"/>
    </xf>
    <xf numFmtId="0" fontId="41" fillId="0" borderId="73" xfId="0" applyFont="1" applyBorder="1" applyAlignment="1">
      <alignment vertical="center" wrapText="1"/>
    </xf>
    <xf numFmtId="0" fontId="102" fillId="0" borderId="73" xfId="0" applyFont="1" applyBorder="1" applyAlignment="1">
      <alignment vertical="center" wrapText="1"/>
    </xf>
    <xf numFmtId="0" fontId="104" fillId="17" borderId="73" xfId="0" applyFont="1" applyFill="1" applyBorder="1" applyAlignment="1">
      <alignment vertical="center" wrapText="1"/>
    </xf>
    <xf numFmtId="0" fontId="91" fillId="17" borderId="73" xfId="0" applyFont="1" applyFill="1" applyBorder="1" applyAlignment="1">
      <alignment vertical="center" wrapText="1"/>
    </xf>
    <xf numFmtId="168" fontId="91" fillId="17" borderId="73" xfId="4" applyNumberFormat="1" applyFont="1" applyFill="1" applyBorder="1" applyAlignment="1">
      <alignment horizontal="center" vertical="center"/>
    </xf>
    <xf numFmtId="0" fontId="42" fillId="0" borderId="73" xfId="0" applyFont="1" applyBorder="1" applyAlignment="1">
      <alignment vertical="center"/>
    </xf>
    <xf numFmtId="168" fontId="102" fillId="0" borderId="73" xfId="4" applyNumberFormat="1" applyFont="1" applyBorder="1" applyAlignment="1">
      <alignment horizontal="center" vertical="center"/>
    </xf>
    <xf numFmtId="0" fontId="91" fillId="17" borderId="73" xfId="0" applyFont="1" applyFill="1" applyBorder="1" applyAlignment="1">
      <alignment vertical="center"/>
    </xf>
    <xf numFmtId="0" fontId="42" fillId="0" borderId="74" xfId="0" applyFont="1" applyBorder="1" applyAlignment="1">
      <alignment vertical="center"/>
    </xf>
    <xf numFmtId="0" fontId="102" fillId="0" borderId="74" xfId="0" applyFont="1" applyBorder="1" applyAlignment="1">
      <alignment vertical="center" wrapText="1"/>
    </xf>
    <xf numFmtId="168" fontId="102" fillId="0" borderId="74" xfId="4" applyNumberFormat="1" applyFont="1" applyFill="1" applyBorder="1" applyAlignment="1">
      <alignment horizontal="center" vertical="center"/>
    </xf>
    <xf numFmtId="0" fontId="40" fillId="16" borderId="77" xfId="0" applyFont="1" applyFill="1" applyBorder="1" applyAlignment="1">
      <alignment horizontal="center" vertical="center" wrapText="1"/>
    </xf>
    <xf numFmtId="0" fontId="40" fillId="16" borderId="75" xfId="0" applyFont="1" applyFill="1" applyBorder="1" applyAlignment="1">
      <alignment horizontal="center" vertical="center" wrapText="1"/>
    </xf>
    <xf numFmtId="0" fontId="91" fillId="0" borderId="75" xfId="0" applyFont="1" applyBorder="1"/>
    <xf numFmtId="0" fontId="91" fillId="17" borderId="75" xfId="0" applyFont="1" applyFill="1" applyBorder="1"/>
    <xf numFmtId="0" fontId="91" fillId="0" borderId="78" xfId="0" applyFont="1" applyBorder="1"/>
    <xf numFmtId="0" fontId="40" fillId="16" borderId="79" xfId="0" applyFont="1" applyFill="1" applyBorder="1" applyAlignment="1">
      <alignment horizontal="center" vertical="center" wrapText="1"/>
    </xf>
    <xf numFmtId="0" fontId="40" fillId="16" borderId="76" xfId="0" applyFont="1" applyFill="1" applyBorder="1" applyAlignment="1">
      <alignment horizontal="center" vertical="center" wrapText="1"/>
    </xf>
    <xf numFmtId="0" fontId="102" fillId="0" borderId="76" xfId="0" applyFont="1" applyBorder="1" applyAlignment="1">
      <alignment horizontal="left" vertical="center" wrapText="1"/>
    </xf>
    <xf numFmtId="0" fontId="102" fillId="17" borderId="76" xfId="0" applyFont="1" applyFill="1" applyBorder="1" applyAlignment="1">
      <alignment horizontal="left" vertical="center" wrapText="1"/>
    </xf>
    <xf numFmtId="0" fontId="102" fillId="0" borderId="80" xfId="0" applyFont="1" applyBorder="1" applyAlignment="1">
      <alignment horizontal="left" vertical="center" wrapText="1"/>
    </xf>
    <xf numFmtId="0" fontId="40" fillId="15" borderId="72" xfId="0" applyFont="1" applyFill="1" applyBorder="1"/>
    <xf numFmtId="0" fontId="42" fillId="0" borderId="73" xfId="0" applyFont="1" applyBorder="1" applyAlignment="1">
      <alignment vertical="center" wrapText="1"/>
    </xf>
    <xf numFmtId="0" fontId="42" fillId="17" borderId="74" xfId="0" applyFont="1" applyFill="1" applyBorder="1" applyAlignment="1">
      <alignment vertical="center" wrapText="1"/>
    </xf>
    <xf numFmtId="0" fontId="40" fillId="15" borderId="72" xfId="0" applyFont="1" applyFill="1" applyBorder="1" applyAlignment="1">
      <alignment horizontal="right" wrapText="1"/>
    </xf>
    <xf numFmtId="0" fontId="42" fillId="17" borderId="73" xfId="0" applyFont="1" applyFill="1" applyBorder="1" applyAlignment="1">
      <alignment vertical="center" wrapText="1"/>
    </xf>
    <xf numFmtId="0" fontId="41" fillId="0" borderId="74" xfId="0" applyFont="1" applyBorder="1" applyAlignment="1">
      <alignment vertical="center"/>
    </xf>
    <xf numFmtId="0" fontId="101" fillId="15" borderId="72" xfId="0" applyFont="1" applyFill="1" applyBorder="1"/>
    <xf numFmtId="0" fontId="91" fillId="3" borderId="73" xfId="0" applyFont="1" applyFill="1" applyBorder="1"/>
    <xf numFmtId="0" fontId="42" fillId="17" borderId="73" xfId="0" applyFont="1" applyFill="1" applyBorder="1"/>
    <xf numFmtId="0" fontId="42" fillId="3" borderId="74" xfId="0" applyFont="1" applyFill="1" applyBorder="1"/>
    <xf numFmtId="0" fontId="42" fillId="0" borderId="73" xfId="0" applyFont="1" applyBorder="1" applyAlignment="1">
      <alignment horizontal="left" vertical="top"/>
    </xf>
    <xf numFmtId="0" fontId="42" fillId="17" borderId="74" xfId="0" applyFont="1" applyFill="1" applyBorder="1" applyAlignment="1">
      <alignment horizontal="left" vertical="top"/>
    </xf>
    <xf numFmtId="43" fontId="91" fillId="17" borderId="74" xfId="4" applyFont="1" applyFill="1" applyBorder="1" applyAlignment="1">
      <alignment horizontal="center" vertical="center"/>
    </xf>
    <xf numFmtId="0" fontId="91" fillId="0" borderId="0" xfId="0" applyFont="1" applyAlignment="1">
      <alignment vertical="top" wrapText="1"/>
    </xf>
    <xf numFmtId="0" fontId="103" fillId="0" borderId="0" xfId="0" applyFont="1"/>
    <xf numFmtId="168" fontId="91" fillId="0" borderId="65" xfId="11" applyNumberFormat="1" applyFont="1" applyBorder="1" applyAlignment="1">
      <alignment horizontal="right" vertical="center"/>
    </xf>
    <xf numFmtId="168" fontId="42" fillId="0" borderId="51" xfId="0" applyNumberFormat="1" applyFont="1" applyBorder="1" applyAlignment="1">
      <alignment horizontal="right" vertical="center"/>
    </xf>
    <xf numFmtId="168" fontId="41" fillId="0" borderId="51" xfId="11" applyNumberFormat="1" applyFont="1" applyBorder="1"/>
    <xf numFmtId="0" fontId="104" fillId="0" borderId="62" xfId="0" applyFont="1" applyBorder="1"/>
    <xf numFmtId="1" fontId="102" fillId="0" borderId="73" xfId="0" applyNumberFormat="1" applyFont="1" applyBorder="1" applyAlignment="1">
      <alignment horizontal="right" vertical="center" wrapText="1"/>
    </xf>
    <xf numFmtId="1" fontId="102" fillId="0" borderId="73" xfId="0" applyNumberFormat="1" applyFont="1" applyBorder="1" applyAlignment="1">
      <alignment horizontal="right" vertical="center"/>
    </xf>
    <xf numFmtId="1" fontId="102" fillId="17" borderId="74" xfId="0" applyNumberFormat="1" applyFont="1" applyFill="1" applyBorder="1" applyAlignment="1">
      <alignment horizontal="right" vertical="center" wrapText="1"/>
    </xf>
    <xf numFmtId="1" fontId="102" fillId="17" borderId="74" xfId="0" applyNumberFormat="1" applyFont="1" applyFill="1" applyBorder="1" applyAlignment="1">
      <alignment horizontal="right" vertical="center"/>
    </xf>
    <xf numFmtId="1" fontId="110" fillId="0" borderId="74" xfId="0" applyNumberFormat="1" applyFont="1" applyBorder="1" applyAlignment="1">
      <alignment horizontal="right" vertical="center"/>
    </xf>
    <xf numFmtId="0" fontId="40" fillId="20" borderId="42" xfId="0" applyFont="1" applyFill="1" applyBorder="1" applyAlignment="1">
      <alignment horizontal="right" vertical="center"/>
    </xf>
    <xf numFmtId="0" fontId="81" fillId="0" borderId="0" xfId="0" applyFont="1" applyAlignment="1">
      <alignment horizontal="left" vertical="top" wrapText="1"/>
    </xf>
    <xf numFmtId="0" fontId="25" fillId="11" borderId="26" xfId="0" applyFont="1" applyFill="1" applyBorder="1"/>
    <xf numFmtId="0" fontId="42" fillId="11" borderId="26" xfId="0" applyFont="1" applyFill="1" applyBorder="1"/>
    <xf numFmtId="49" fontId="91" fillId="17" borderId="74" xfId="4" applyNumberFormat="1" applyFont="1" applyFill="1" applyBorder="1" applyAlignment="1">
      <alignment horizontal="right" vertical="center"/>
    </xf>
    <xf numFmtId="0" fontId="42" fillId="0" borderId="73" xfId="4" applyNumberFormat="1" applyFont="1" applyBorder="1" applyAlignment="1">
      <alignment horizontal="right" vertical="center" wrapText="1"/>
    </xf>
    <xf numFmtId="0" fontId="42" fillId="17" borderId="74" xfId="0" applyFont="1" applyFill="1" applyBorder="1" applyAlignment="1">
      <alignment horizontal="right" vertical="center"/>
    </xf>
    <xf numFmtId="0" fontId="136" fillId="0" borderId="0" xfId="0" applyFont="1" applyAlignment="1">
      <alignment vertical="top" wrapText="1"/>
    </xf>
    <xf numFmtId="0" fontId="136" fillId="0" borderId="0" xfId="0" applyFont="1" applyAlignment="1">
      <alignment horizontal="left" wrapText="1"/>
    </xf>
    <xf numFmtId="0" fontId="42" fillId="0" borderId="29" xfId="0" applyFont="1" applyBorder="1" applyAlignment="1">
      <alignment vertical="center"/>
    </xf>
    <xf numFmtId="0" fontId="91" fillId="23" borderId="29" xfId="0" applyFont="1" applyFill="1" applyBorder="1" applyAlignment="1">
      <alignment horizontal="left" vertical="center" wrapText="1"/>
    </xf>
    <xf numFmtId="0" fontId="42" fillId="0" borderId="38" xfId="0" applyFont="1" applyBorder="1" applyAlignment="1">
      <alignment vertical="center"/>
    </xf>
    <xf numFmtId="0" fontId="40" fillId="12" borderId="81" xfId="0" applyFont="1" applyFill="1" applyBorder="1" applyAlignment="1">
      <alignment horizontal="left" vertical="center"/>
    </xf>
    <xf numFmtId="49" fontId="40" fillId="12" borderId="81" xfId="0" applyNumberFormat="1" applyFont="1" applyFill="1" applyBorder="1" applyAlignment="1">
      <alignment horizontal="left" vertical="center"/>
    </xf>
    <xf numFmtId="0" fontId="91" fillId="0" borderId="82" xfId="0" applyFont="1" applyBorder="1" applyAlignment="1">
      <alignment horizontal="left" vertical="center" wrapText="1"/>
    </xf>
    <xf numFmtId="49" fontId="42" fillId="0" borderId="82" xfId="0" applyNumberFormat="1" applyFont="1" applyBorder="1" applyAlignment="1">
      <alignment horizontal="left" vertical="center" wrapText="1"/>
    </xf>
    <xf numFmtId="0" fontId="42" fillId="0" borderId="82" xfId="0" applyFont="1" applyBorder="1" applyAlignment="1">
      <alignment horizontal="left" vertical="center" wrapText="1"/>
    </xf>
    <xf numFmtId="0" fontId="42" fillId="0" borderId="84" xfId="0" applyFont="1" applyBorder="1" applyAlignment="1">
      <alignment vertical="center" wrapText="1"/>
    </xf>
    <xf numFmtId="0" fontId="91" fillId="14" borderId="82" xfId="0" applyFont="1" applyFill="1" applyBorder="1" applyAlignment="1">
      <alignment horizontal="left" vertical="center" wrapText="1"/>
    </xf>
    <xf numFmtId="49" fontId="42" fillId="14" borderId="82" xfId="0" quotePrefix="1" applyNumberFormat="1" applyFont="1" applyFill="1" applyBorder="1" applyAlignment="1">
      <alignment horizontal="left" vertical="center" wrapText="1"/>
    </xf>
    <xf numFmtId="49" fontId="42" fillId="14" borderId="82" xfId="0" applyNumberFormat="1" applyFont="1" applyFill="1" applyBorder="1" applyAlignment="1">
      <alignment horizontal="left" vertical="center" wrapText="1"/>
    </xf>
    <xf numFmtId="0" fontId="91" fillId="14" borderId="83" xfId="0" applyFont="1" applyFill="1" applyBorder="1" applyAlignment="1">
      <alignment horizontal="left" vertical="center" wrapText="1"/>
    </xf>
    <xf numFmtId="49" fontId="42" fillId="14" borderId="83" xfId="0" applyNumberFormat="1" applyFont="1" applyFill="1" applyBorder="1" applyAlignment="1">
      <alignment horizontal="left" vertical="center" wrapText="1"/>
    </xf>
    <xf numFmtId="0" fontId="42" fillId="0" borderId="0" xfId="0" applyFont="1" applyAlignment="1">
      <alignment vertical="top"/>
    </xf>
    <xf numFmtId="0" fontId="74" fillId="0" borderId="0" xfId="0" applyFont="1" applyAlignment="1">
      <alignment vertical="top"/>
    </xf>
    <xf numFmtId="0" fontId="41" fillId="0" borderId="0" xfId="0" applyFont="1"/>
    <xf numFmtId="0" fontId="138" fillId="0" borderId="0" xfId="0" applyFont="1"/>
    <xf numFmtId="0" fontId="138" fillId="0" borderId="0" xfId="0" applyFont="1" applyAlignment="1">
      <alignment horizontal="left" wrapText="1"/>
    </xf>
    <xf numFmtId="0" fontId="139" fillId="0" borderId="0" xfId="3" applyFont="1" applyBorder="1" applyAlignment="1">
      <alignment vertical="top" wrapText="1"/>
    </xf>
    <xf numFmtId="0" fontId="139" fillId="0" borderId="0" xfId="3" applyFont="1" applyBorder="1" applyAlignment="1">
      <alignment horizontal="left" vertical="top" wrapText="1"/>
    </xf>
    <xf numFmtId="0" fontId="140" fillId="0" borderId="0" xfId="3" applyFont="1" applyBorder="1" applyAlignment="1">
      <alignment vertical="center" wrapText="1"/>
    </xf>
    <xf numFmtId="0" fontId="141" fillId="0" borderId="0" xfId="3" applyFont="1" applyBorder="1" applyAlignment="1">
      <alignment horizontal="left" wrapText="1"/>
    </xf>
    <xf numFmtId="0" fontId="91" fillId="0" borderId="0" xfId="0" applyFont="1" applyAlignment="1">
      <alignment horizontal="left"/>
    </xf>
    <xf numFmtId="0" fontId="142" fillId="0" borderId="0" xfId="3" applyFont="1"/>
    <xf numFmtId="0" fontId="128" fillId="0" borderId="0" xfId="0" applyFont="1" applyAlignment="1">
      <alignment horizontal="left" vertical="center" wrapText="1"/>
    </xf>
    <xf numFmtId="0" fontId="86" fillId="0" borderId="0" xfId="0" applyFont="1" applyAlignment="1">
      <alignment horizontal="left" vertical="center" wrapText="1"/>
    </xf>
    <xf numFmtId="0" fontId="86" fillId="0" borderId="63" xfId="0" applyFont="1" applyBorder="1" applyAlignment="1">
      <alignment horizontal="left" vertical="center" wrapText="1"/>
    </xf>
    <xf numFmtId="0" fontId="128" fillId="18" borderId="0" xfId="0" applyFont="1" applyFill="1" applyAlignment="1">
      <alignment horizontal="left" vertical="center" wrapText="1"/>
    </xf>
    <xf numFmtId="0" fontId="86" fillId="18" borderId="0" xfId="0" applyFont="1" applyFill="1" applyAlignment="1">
      <alignment horizontal="left" vertical="center" wrapText="1"/>
    </xf>
    <xf numFmtId="0" fontId="86" fillId="18" borderId="63" xfId="0" applyFont="1" applyFill="1" applyBorder="1" applyAlignment="1">
      <alignment horizontal="left" vertical="center" wrapText="1"/>
    </xf>
    <xf numFmtId="0" fontId="128" fillId="18" borderId="53" xfId="0" applyFont="1" applyFill="1" applyBorder="1" applyAlignment="1">
      <alignment horizontal="left" vertical="center" wrapText="1"/>
    </xf>
    <xf numFmtId="0" fontId="128" fillId="18" borderId="66" xfId="0" applyFont="1" applyFill="1" applyBorder="1" applyAlignment="1">
      <alignment horizontal="left" vertical="center" wrapText="1"/>
    </xf>
    <xf numFmtId="0" fontId="143" fillId="0" borderId="62" xfId="0" applyFont="1" applyBorder="1" applyAlignment="1">
      <alignment vertical="center" wrapText="1"/>
    </xf>
    <xf numFmtId="0" fontId="143" fillId="18" borderId="62" xfId="0" applyFont="1" applyFill="1" applyBorder="1" applyAlignment="1">
      <alignment vertical="center" wrapText="1"/>
    </xf>
    <xf numFmtId="0" fontId="143" fillId="18" borderId="62" xfId="0" applyFont="1" applyFill="1" applyBorder="1" applyAlignment="1">
      <alignment horizontal="left" vertical="center" wrapText="1"/>
    </xf>
    <xf numFmtId="0" fontId="143" fillId="18" borderId="60" xfId="0" applyFont="1" applyFill="1" applyBorder="1" applyAlignment="1">
      <alignment vertical="center" wrapText="1"/>
    </xf>
    <xf numFmtId="167" fontId="102" fillId="0" borderId="65" xfId="1" applyNumberFormat="1" applyFont="1" applyBorder="1" applyAlignment="1">
      <alignment horizontal="right" vertical="center"/>
    </xf>
    <xf numFmtId="167" fontId="102" fillId="0" borderId="51" xfId="1" applyNumberFormat="1" applyFont="1" applyBorder="1" applyAlignment="1">
      <alignment horizontal="right" vertical="center"/>
    </xf>
    <xf numFmtId="167" fontId="41" fillId="0" borderId="51" xfId="1" applyNumberFormat="1" applyFont="1" applyBorder="1" applyAlignment="1">
      <alignment horizontal="right"/>
    </xf>
    <xf numFmtId="167" fontId="110" fillId="0" borderId="51" xfId="1" applyNumberFormat="1" applyFont="1" applyBorder="1" applyAlignment="1">
      <alignment horizontal="right" vertical="center"/>
    </xf>
    <xf numFmtId="168" fontId="40" fillId="0" borderId="85" xfId="4" applyNumberFormat="1" applyFont="1" applyFill="1" applyBorder="1" applyAlignment="1">
      <alignment horizontal="center" vertical="center"/>
    </xf>
    <xf numFmtId="10" fontId="40" fillId="0" borderId="0" xfId="4" applyNumberFormat="1" applyFont="1" applyFill="1" applyBorder="1" applyAlignment="1">
      <alignment horizontal="center" vertical="center"/>
    </xf>
    <xf numFmtId="0" fontId="40" fillId="0" borderId="85" xfId="0" applyFont="1" applyBorder="1" applyAlignment="1">
      <alignment vertical="center"/>
    </xf>
    <xf numFmtId="3" fontId="102" fillId="4" borderId="20" xfId="11" applyNumberFormat="1" applyFont="1" applyFill="1" applyBorder="1" applyAlignment="1">
      <alignment horizontal="right" vertical="center"/>
    </xf>
    <xf numFmtId="3" fontId="102" fillId="4" borderId="58" xfId="11" applyNumberFormat="1" applyFont="1" applyFill="1" applyBorder="1" applyAlignment="1">
      <alignment horizontal="right" vertical="center"/>
    </xf>
    <xf numFmtId="3" fontId="102" fillId="18" borderId="20" xfId="11" applyNumberFormat="1" applyFont="1" applyFill="1" applyBorder="1" applyAlignment="1">
      <alignment horizontal="right" vertical="center"/>
    </xf>
    <xf numFmtId="3" fontId="102" fillId="18" borderId="58" xfId="11" applyNumberFormat="1" applyFont="1" applyFill="1" applyBorder="1" applyAlignment="1">
      <alignment horizontal="right" vertical="center"/>
    </xf>
    <xf numFmtId="3" fontId="110" fillId="4" borderId="20" xfId="11" applyNumberFormat="1" applyFont="1" applyFill="1" applyBorder="1" applyAlignment="1">
      <alignment horizontal="right" vertical="center"/>
    </xf>
    <xf numFmtId="3" fontId="110" fillId="4" borderId="58" xfId="11" applyNumberFormat="1" applyFont="1" applyFill="1" applyBorder="1" applyAlignment="1">
      <alignment horizontal="right" vertical="center"/>
    </xf>
    <xf numFmtId="3" fontId="102" fillId="18" borderId="20" xfId="4" applyNumberFormat="1" applyFont="1" applyFill="1" applyBorder="1" applyAlignment="1">
      <alignment horizontal="right" vertical="center"/>
    </xf>
    <xf numFmtId="3" fontId="110" fillId="4" borderId="27" xfId="4" applyNumberFormat="1" applyFont="1" applyFill="1" applyBorder="1" applyAlignment="1">
      <alignment horizontal="right" vertical="center"/>
    </xf>
    <xf numFmtId="3" fontId="110" fillId="4" borderId="69" xfId="4" applyNumberFormat="1" applyFont="1" applyFill="1" applyBorder="1" applyAlignment="1">
      <alignment horizontal="right" vertical="center"/>
    </xf>
    <xf numFmtId="3" fontId="104" fillId="18" borderId="21" xfId="4" applyNumberFormat="1" applyFont="1" applyFill="1" applyBorder="1" applyAlignment="1">
      <alignment horizontal="right" vertical="center"/>
    </xf>
    <xf numFmtId="3" fontId="104" fillId="18" borderId="71" xfId="4" applyNumberFormat="1" applyFont="1" applyFill="1" applyBorder="1" applyAlignment="1">
      <alignment horizontal="right" vertical="center"/>
    </xf>
    <xf numFmtId="3" fontId="102" fillId="4" borderId="20" xfId="4" applyNumberFormat="1" applyFont="1" applyFill="1" applyBorder="1" applyAlignment="1">
      <alignment horizontal="right" vertical="center"/>
    </xf>
    <xf numFmtId="3" fontId="102" fillId="4" borderId="58" xfId="4" applyNumberFormat="1" applyFont="1" applyFill="1" applyBorder="1" applyAlignment="1">
      <alignment horizontal="right" vertical="center"/>
    </xf>
    <xf numFmtId="3" fontId="102" fillId="18" borderId="58" xfId="4" applyNumberFormat="1" applyFont="1" applyFill="1" applyBorder="1" applyAlignment="1">
      <alignment horizontal="right" vertical="center"/>
    </xf>
    <xf numFmtId="3" fontId="102" fillId="4" borderId="65" xfId="4" applyNumberFormat="1" applyFont="1" applyFill="1" applyBorder="1" applyAlignment="1">
      <alignment horizontal="right" vertical="center" wrapText="1"/>
    </xf>
    <xf numFmtId="3" fontId="102" fillId="18" borderId="65" xfId="4" applyNumberFormat="1" applyFont="1" applyFill="1" applyBorder="1" applyAlignment="1">
      <alignment horizontal="right" vertical="center" wrapText="1"/>
    </xf>
    <xf numFmtId="3" fontId="102" fillId="0" borderId="65" xfId="4" applyNumberFormat="1" applyFont="1" applyFill="1" applyBorder="1" applyAlignment="1">
      <alignment horizontal="right" vertical="center" wrapText="1"/>
    </xf>
    <xf numFmtId="3" fontId="110" fillId="18" borderId="65" xfId="4" applyNumberFormat="1" applyFont="1" applyFill="1" applyBorder="1" applyAlignment="1">
      <alignment horizontal="right" vertical="center" wrapText="1"/>
    </xf>
    <xf numFmtId="3" fontId="102" fillId="0" borderId="51" xfId="4" applyNumberFormat="1" applyFont="1" applyFill="1" applyBorder="1" applyAlignment="1">
      <alignment horizontal="right" vertical="center" wrapText="1"/>
    </xf>
    <xf numFmtId="3" fontId="102" fillId="0" borderId="51" xfId="11" applyNumberFormat="1" applyFont="1" applyFill="1" applyBorder="1" applyAlignment="1">
      <alignment horizontal="right" vertical="center" wrapText="1"/>
    </xf>
    <xf numFmtId="172" fontId="102" fillId="0" borderId="65" xfId="4" applyNumberFormat="1" applyFont="1" applyFill="1" applyBorder="1" applyAlignment="1">
      <alignment horizontal="right" vertical="center" wrapText="1"/>
    </xf>
    <xf numFmtId="172" fontId="102" fillId="18" borderId="65" xfId="4" applyNumberFormat="1" applyFont="1" applyFill="1" applyBorder="1" applyAlignment="1">
      <alignment horizontal="right" vertical="center" wrapText="1"/>
    </xf>
    <xf numFmtId="172" fontId="102" fillId="18" borderId="51" xfId="4" applyNumberFormat="1" applyFont="1" applyFill="1" applyBorder="1" applyAlignment="1">
      <alignment horizontal="right" vertical="center" wrapText="1"/>
    </xf>
    <xf numFmtId="172" fontId="110" fillId="0" borderId="51" xfId="4" applyNumberFormat="1" applyFont="1" applyFill="1" applyBorder="1" applyAlignment="1">
      <alignment horizontal="right" vertical="center" wrapText="1"/>
    </xf>
    <xf numFmtId="172" fontId="110" fillId="0" borderId="51" xfId="11" applyNumberFormat="1" applyFont="1" applyFill="1" applyBorder="1" applyAlignment="1">
      <alignment horizontal="right" vertical="center" wrapText="1"/>
    </xf>
    <xf numFmtId="172" fontId="41" fillId="0" borderId="51" xfId="0" applyNumberFormat="1" applyFont="1" applyBorder="1"/>
    <xf numFmtId="3" fontId="102" fillId="0" borderId="65" xfId="4" applyNumberFormat="1" applyFont="1" applyBorder="1" applyAlignment="1">
      <alignment horizontal="right" vertical="center"/>
    </xf>
    <xf numFmtId="3" fontId="42" fillId="0" borderId="65" xfId="0" applyNumberFormat="1" applyFont="1" applyBorder="1"/>
    <xf numFmtId="3" fontId="102" fillId="18" borderId="65" xfId="4" applyNumberFormat="1" applyFont="1" applyFill="1" applyBorder="1" applyAlignment="1">
      <alignment horizontal="right" vertical="center"/>
    </xf>
    <xf numFmtId="3" fontId="42" fillId="18" borderId="65" xfId="0" applyNumberFormat="1" applyFont="1" applyFill="1" applyBorder="1"/>
    <xf numFmtId="3" fontId="102" fillId="0" borderId="65" xfId="4" applyNumberFormat="1" applyFont="1" applyFill="1" applyBorder="1" applyAlignment="1">
      <alignment horizontal="right" vertical="center"/>
    </xf>
    <xf numFmtId="3" fontId="42" fillId="0" borderId="65" xfId="11" applyNumberFormat="1" applyFont="1" applyFill="1" applyBorder="1"/>
    <xf numFmtId="3" fontId="42" fillId="18" borderId="65" xfId="11" applyNumberFormat="1" applyFont="1" applyFill="1" applyBorder="1"/>
    <xf numFmtId="3" fontId="102" fillId="4" borderId="65" xfId="4" applyNumberFormat="1" applyFont="1" applyFill="1" applyBorder="1" applyAlignment="1">
      <alignment horizontal="right" vertical="center"/>
    </xf>
    <xf numFmtId="3" fontId="102" fillId="18" borderId="51" xfId="4" applyNumberFormat="1" applyFont="1" applyFill="1" applyBorder="1" applyAlignment="1">
      <alignment horizontal="right" vertical="center"/>
    </xf>
    <xf numFmtId="3" fontId="42" fillId="18" borderId="51" xfId="0" applyNumberFormat="1" applyFont="1" applyFill="1" applyBorder="1"/>
    <xf numFmtId="3" fontId="110" fillId="0" borderId="51" xfId="4" applyNumberFormat="1" applyFont="1" applyBorder="1" applyAlignment="1">
      <alignment horizontal="right" vertical="center"/>
    </xf>
    <xf numFmtId="0" fontId="104" fillId="18" borderId="65" xfId="0" applyFont="1" applyFill="1" applyBorder="1" applyAlignment="1">
      <alignment vertical="center"/>
    </xf>
    <xf numFmtId="0" fontId="91" fillId="0" borderId="0" xfId="0" applyFont="1" applyAlignment="1">
      <alignment vertical="center"/>
    </xf>
    <xf numFmtId="164" fontId="42" fillId="0" borderId="0" xfId="11" applyNumberFormat="1" applyFont="1"/>
    <xf numFmtId="164" fontId="41" fillId="0" borderId="0" xfId="11" applyNumberFormat="1" applyFont="1"/>
    <xf numFmtId="179" fontId="42" fillId="0" borderId="11" xfId="11" applyNumberFormat="1" applyFont="1" applyBorder="1"/>
    <xf numFmtId="0" fontId="138" fillId="0" borderId="0" xfId="0" applyFont="1" applyAlignment="1">
      <alignment vertical="center"/>
    </xf>
    <xf numFmtId="0" fontId="144" fillId="14" borderId="0" xfId="0" applyFont="1" applyFill="1" applyAlignment="1">
      <alignment vertical="center"/>
    </xf>
    <xf numFmtId="0" fontId="144" fillId="14" borderId="24" xfId="0" applyFont="1" applyFill="1" applyBorder="1" applyAlignment="1">
      <alignment vertical="center"/>
    </xf>
    <xf numFmtId="0" fontId="40" fillId="12" borderId="0" xfId="0" applyFont="1" applyFill="1" applyAlignment="1">
      <alignment vertical="center"/>
    </xf>
    <xf numFmtId="0" fontId="145" fillId="0" borderId="0" xfId="0" applyFont="1" applyAlignment="1">
      <alignment vertical="center"/>
    </xf>
    <xf numFmtId="0" fontId="136" fillId="0" borderId="0" xfId="0" applyFont="1" applyAlignment="1">
      <alignment vertical="center"/>
    </xf>
    <xf numFmtId="0" fontId="104" fillId="0" borderId="0" xfId="0" applyFont="1" applyAlignment="1">
      <alignment horizontal="right" vertical="center"/>
    </xf>
    <xf numFmtId="168" fontId="91" fillId="0" borderId="0" xfId="11" applyNumberFormat="1" applyFont="1" applyAlignment="1">
      <alignment vertical="center"/>
    </xf>
    <xf numFmtId="9" fontId="91" fillId="0" borderId="0" xfId="0" applyNumberFormat="1" applyFont="1" applyAlignment="1">
      <alignment horizontal="right" vertical="center"/>
    </xf>
    <xf numFmtId="3" fontId="91" fillId="0" borderId="11" xfId="0" applyNumberFormat="1" applyFont="1" applyBorder="1" applyAlignment="1">
      <alignment vertical="center"/>
    </xf>
    <xf numFmtId="0" fontId="104" fillId="0" borderId="0" xfId="0" applyFont="1" applyAlignment="1">
      <alignment vertical="center"/>
    </xf>
    <xf numFmtId="4" fontId="91" fillId="0" borderId="0" xfId="0" applyNumberFormat="1" applyFont="1" applyAlignment="1">
      <alignment vertical="center"/>
    </xf>
    <xf numFmtId="0" fontId="40" fillId="12" borderId="0" xfId="0" applyFont="1" applyFill="1" applyAlignment="1">
      <alignment horizontal="right" vertical="center"/>
    </xf>
    <xf numFmtId="0" fontId="81" fillId="0" borderId="0" xfId="0" applyFont="1" applyAlignment="1">
      <alignment horizontal="left" vertical="top"/>
    </xf>
    <xf numFmtId="0" fontId="91" fillId="0" borderId="0" xfId="0" applyFont="1" applyAlignment="1">
      <alignment vertical="center" wrapText="1"/>
    </xf>
    <xf numFmtId="0" fontId="91" fillId="0" borderId="0" xfId="0" applyFont="1" applyAlignment="1">
      <alignment horizontal="left" vertical="center"/>
    </xf>
    <xf numFmtId="0" fontId="91" fillId="0" borderId="0" xfId="0" applyFont="1" applyAlignment="1">
      <alignment horizontal="right" vertical="center"/>
    </xf>
    <xf numFmtId="168" fontId="91" fillId="0" borderId="0" xfId="4" applyNumberFormat="1" applyFont="1" applyAlignment="1">
      <alignment vertical="center"/>
    </xf>
    <xf numFmtId="9" fontId="91" fillId="0" borderId="0" xfId="2" applyFont="1" applyAlignment="1">
      <alignment horizontal="right" vertical="center"/>
    </xf>
    <xf numFmtId="9" fontId="91" fillId="0" borderId="0" xfId="0" applyNumberFormat="1" applyFont="1" applyAlignment="1">
      <alignment vertical="center"/>
    </xf>
    <xf numFmtId="0" fontId="40" fillId="0" borderId="0" xfId="0" applyFont="1" applyAlignment="1">
      <alignment vertical="center"/>
    </xf>
    <xf numFmtId="0" fontId="86" fillId="0" borderId="0" xfId="0" applyFont="1" applyAlignment="1">
      <alignment vertical="center"/>
    </xf>
    <xf numFmtId="0" fontId="91" fillId="0" borderId="0" xfId="0" applyFont="1" applyAlignment="1">
      <alignment horizontal="right" vertical="center" wrapText="1"/>
    </xf>
    <xf numFmtId="168" fontId="91" fillId="0" borderId="0" xfId="0" applyNumberFormat="1" applyFont="1" applyAlignment="1">
      <alignment vertical="center" wrapText="1"/>
    </xf>
    <xf numFmtId="1" fontId="91" fillId="0" borderId="0" xfId="11" applyNumberFormat="1" applyFont="1" applyAlignment="1">
      <alignment horizontal="right" vertical="center" wrapText="1"/>
    </xf>
    <xf numFmtId="1" fontId="91" fillId="0" borderId="0" xfId="4" applyNumberFormat="1" applyFont="1" applyAlignment="1">
      <alignment horizontal="right" vertical="center" wrapText="1"/>
    </xf>
    <xf numFmtId="1" fontId="91" fillId="0" borderId="0" xfId="4" applyNumberFormat="1" applyFont="1" applyAlignment="1">
      <alignment vertical="center" wrapText="1"/>
    </xf>
    <xf numFmtId="0" fontId="136" fillId="0" borderId="0" xfId="0" applyFont="1" applyAlignment="1">
      <alignment vertical="center" wrapText="1"/>
    </xf>
    <xf numFmtId="0" fontId="136" fillId="0" borderId="0" xfId="0" applyFont="1" applyAlignment="1">
      <alignment horizontal="right" vertical="center" wrapText="1"/>
    </xf>
    <xf numFmtId="0" fontId="136" fillId="0" borderId="0" xfId="0" applyFont="1" applyAlignment="1">
      <alignment horizontal="right" vertical="center"/>
    </xf>
    <xf numFmtId="0" fontId="81" fillId="0" borderId="0" xfId="0" quotePrefix="1" applyFont="1" applyAlignment="1">
      <alignment horizontal="left" vertical="center"/>
    </xf>
    <xf numFmtId="0" fontId="91" fillId="0" borderId="0" xfId="0" applyFont="1" applyAlignment="1">
      <alignment horizontal="left" vertical="center" wrapText="1"/>
    </xf>
    <xf numFmtId="0" fontId="136" fillId="0" borderId="0" xfId="14" applyFont="1" applyBorder="1" applyAlignment="1">
      <alignment horizontal="left" vertical="center"/>
    </xf>
    <xf numFmtId="0" fontId="91" fillId="0" borderId="0" xfId="16" applyFont="1" applyAlignment="1">
      <alignment vertical="center"/>
    </xf>
    <xf numFmtId="180" fontId="91" fillId="0" borderId="0" xfId="0" applyNumberFormat="1" applyFont="1" applyAlignment="1">
      <alignment horizontal="right" vertical="center" wrapText="1"/>
    </xf>
    <xf numFmtId="0" fontId="91" fillId="0" borderId="0" xfId="15" applyFont="1" applyAlignment="1">
      <alignment horizontal="left" vertical="center" wrapText="1"/>
    </xf>
    <xf numFmtId="175" fontId="91" fillId="0" borderId="0" xfId="0" applyNumberFormat="1" applyFont="1" applyAlignment="1">
      <alignment vertical="center"/>
    </xf>
    <xf numFmtId="0" fontId="86" fillId="12" borderId="0" xfId="0" applyFont="1" applyFill="1" applyAlignment="1">
      <alignment vertical="center"/>
    </xf>
    <xf numFmtId="0" fontId="145" fillId="0" borderId="0" xfId="16" applyFont="1" applyAlignment="1">
      <alignment vertical="center"/>
    </xf>
    <xf numFmtId="0" fontId="136" fillId="0" borderId="0" xfId="0" applyFont="1"/>
    <xf numFmtId="43" fontId="91" fillId="0" borderId="0" xfId="4" applyFont="1" applyAlignment="1">
      <alignment horizontal="right" vertical="center"/>
    </xf>
    <xf numFmtId="0" fontId="145" fillId="0" borderId="0" xfId="0" applyFont="1"/>
    <xf numFmtId="164" fontId="41" fillId="0" borderId="0" xfId="11" applyNumberFormat="1" applyFont="1" applyBorder="1"/>
    <xf numFmtId="0" fontId="91" fillId="0" borderId="0" xfId="14" applyFont="1" applyBorder="1" applyAlignment="1">
      <alignment horizontal="left" vertical="center"/>
    </xf>
    <xf numFmtId="176" fontId="91" fillId="0" borderId="0" xfId="0" applyNumberFormat="1" applyFont="1" applyAlignment="1">
      <alignment vertical="center" wrapText="1"/>
    </xf>
    <xf numFmtId="182" fontId="91" fillId="0" borderId="0" xfId="0" applyNumberFormat="1" applyFont="1" applyAlignment="1">
      <alignment vertical="center" wrapText="1"/>
    </xf>
    <xf numFmtId="181" fontId="42" fillId="0" borderId="0" xfId="0" applyNumberFormat="1" applyFont="1" applyAlignment="1">
      <alignment wrapText="1"/>
    </xf>
    <xf numFmtId="181" fontId="91" fillId="0" borderId="0" xfId="0" applyNumberFormat="1" applyFont="1" applyAlignment="1">
      <alignment vertical="center"/>
    </xf>
    <xf numFmtId="175" fontId="91" fillId="0" borderId="0" xfId="0" applyNumberFormat="1" applyFont="1" applyAlignment="1">
      <alignment vertical="center" wrapText="1"/>
    </xf>
    <xf numFmtId="175" fontId="136" fillId="0" borderId="0" xfId="0" applyNumberFormat="1" applyFont="1" applyAlignment="1">
      <alignment vertical="center" wrapText="1"/>
    </xf>
    <xf numFmtId="0" fontId="104" fillId="0" borderId="0" xfId="4" applyNumberFormat="1" applyFont="1" applyFill="1" applyAlignment="1">
      <alignment vertical="center"/>
    </xf>
    <xf numFmtId="0" fontId="104" fillId="0" borderId="0" xfId="4" applyNumberFormat="1" applyFont="1" applyAlignment="1">
      <alignment vertical="center"/>
    </xf>
    <xf numFmtId="0" fontId="145" fillId="0" borderId="0" xfId="18" quotePrefix="1" applyFont="1" applyFill="1" applyBorder="1" applyAlignment="1">
      <alignment horizontal="left" vertical="center"/>
    </xf>
    <xf numFmtId="0" fontId="91" fillId="0" borderId="0" xfId="18" applyFont="1" applyFill="1" applyBorder="1" applyAlignment="1">
      <alignment horizontal="left" vertical="center"/>
    </xf>
    <xf numFmtId="164" fontId="91" fillId="0" borderId="0" xfId="4" applyNumberFormat="1" applyFont="1" applyFill="1" applyAlignment="1">
      <alignment vertical="center"/>
    </xf>
    <xf numFmtId="0" fontId="136" fillId="0" borderId="0" xfId="18" quotePrefix="1" applyFont="1" applyFill="1" applyBorder="1" applyAlignment="1">
      <alignment horizontal="left" vertical="center"/>
    </xf>
    <xf numFmtId="0" fontId="101" fillId="0" borderId="0" xfId="0" applyFont="1" applyAlignment="1">
      <alignment vertical="center"/>
    </xf>
    <xf numFmtId="0" fontId="101" fillId="0" borderId="0" xfId="0" applyFont="1"/>
    <xf numFmtId="0" fontId="145" fillId="0" borderId="0" xfId="14" applyFont="1" applyBorder="1" applyAlignment="1">
      <alignment horizontal="left" vertical="center"/>
    </xf>
    <xf numFmtId="168" fontId="91" fillId="0" borderId="0" xfId="0" applyNumberFormat="1" applyFont="1" applyAlignment="1">
      <alignment vertical="center"/>
    </xf>
    <xf numFmtId="174" fontId="91" fillId="0" borderId="0" xfId="13" quotePrefix="1" applyNumberFormat="1" applyFont="1" applyFill="1" applyBorder="1" applyAlignment="1">
      <alignment vertical="center"/>
    </xf>
    <xf numFmtId="43" fontId="91" fillId="0" borderId="0" xfId="0" applyNumberFormat="1" applyFont="1" applyAlignment="1">
      <alignment vertical="center"/>
    </xf>
    <xf numFmtId="43" fontId="91" fillId="0" borderId="0" xfId="4" applyFont="1" applyAlignment="1">
      <alignment vertical="center"/>
    </xf>
    <xf numFmtId="1" fontId="91" fillId="0" borderId="0" xfId="0" applyNumberFormat="1" applyFont="1" applyAlignment="1">
      <alignment vertical="center"/>
    </xf>
    <xf numFmtId="0" fontId="95" fillId="0" borderId="0" xfId="0" applyFont="1" applyAlignment="1">
      <alignment horizontal="left" vertical="top" wrapText="1"/>
    </xf>
    <xf numFmtId="0" fontId="81" fillId="0" borderId="0" xfId="16" quotePrefix="1" applyFont="1" applyAlignment="1">
      <alignment horizontal="left" vertical="center" wrapText="1"/>
    </xf>
    <xf numFmtId="0" fontId="81" fillId="0" borderId="0" xfId="16" applyFont="1" applyAlignment="1">
      <alignment horizontal="left" vertical="center" wrapText="1"/>
    </xf>
    <xf numFmtId="0" fontId="102" fillId="0" borderId="42" xfId="0" applyFont="1" applyBorder="1" applyAlignment="1">
      <alignment horizontal="left" vertical="center"/>
    </xf>
    <xf numFmtId="0" fontId="95" fillId="0" borderId="0" xfId="0" applyFont="1" applyAlignment="1">
      <alignment vertical="top"/>
    </xf>
    <xf numFmtId="0" fontId="42" fillId="0" borderId="0" xfId="0" applyFont="1" applyAlignment="1">
      <alignment horizontal="right" vertical="top"/>
    </xf>
    <xf numFmtId="166" fontId="102" fillId="0" borderId="42" xfId="0" applyNumberFormat="1" applyFont="1" applyBorder="1" applyAlignment="1">
      <alignment horizontal="right" vertical="center"/>
    </xf>
    <xf numFmtId="166" fontId="102" fillId="0" borderId="37" xfId="0" applyNumberFormat="1" applyFont="1" applyBorder="1" applyAlignment="1">
      <alignment horizontal="right" vertical="center"/>
    </xf>
    <xf numFmtId="0" fontId="102" fillId="0" borderId="34" xfId="0" applyFont="1" applyBorder="1" applyAlignment="1">
      <alignment horizontal="right" vertical="center"/>
    </xf>
    <xf numFmtId="1" fontId="102" fillId="0" borderId="37" xfId="0" applyNumberFormat="1" applyFont="1" applyBorder="1" applyAlignment="1">
      <alignment horizontal="right" vertical="center"/>
    </xf>
    <xf numFmtId="0" fontId="102" fillId="0" borderId="37" xfId="0" applyFont="1" applyBorder="1" applyAlignment="1">
      <alignment horizontal="right" vertical="center" wrapText="1"/>
    </xf>
    <xf numFmtId="0" fontId="102" fillId="0" borderId="37" xfId="0" applyFont="1" applyBorder="1" applyAlignment="1">
      <alignment horizontal="right" vertical="center"/>
    </xf>
    <xf numFmtId="0" fontId="42" fillId="0" borderId="0" xfId="0" applyFont="1" applyAlignment="1">
      <alignment horizontal="right" vertical="center" wrapText="1"/>
    </xf>
    <xf numFmtId="0" fontId="42" fillId="0" borderId="37" xfId="0" applyFont="1" applyBorder="1" applyAlignment="1">
      <alignment horizontal="right" vertical="center" wrapText="1"/>
    </xf>
    <xf numFmtId="166" fontId="104" fillId="0" borderId="0" xfId="0" applyNumberFormat="1" applyFont="1" applyAlignment="1">
      <alignment vertical="center"/>
    </xf>
    <xf numFmtId="0" fontId="104" fillId="0" borderId="0" xfId="0" applyFont="1" applyAlignment="1">
      <alignment horizontal="left" vertical="center" wrapText="1"/>
    </xf>
    <xf numFmtId="0" fontId="41" fillId="0" borderId="0" xfId="0" applyFont="1" applyAlignment="1">
      <alignment vertical="center"/>
    </xf>
    <xf numFmtId="0" fontId="91" fillId="0" borderId="88" xfId="0" applyFont="1" applyBorder="1" applyAlignment="1">
      <alignment vertical="center"/>
    </xf>
    <xf numFmtId="0" fontId="104" fillId="0" borderId="89" xfId="0" applyFont="1" applyBorder="1" applyAlignment="1">
      <alignment horizontal="right" vertical="center"/>
    </xf>
    <xf numFmtId="168" fontId="91" fillId="0" borderId="90" xfId="11" applyNumberFormat="1" applyFont="1" applyBorder="1" applyAlignment="1">
      <alignment vertical="center"/>
    </xf>
    <xf numFmtId="0" fontId="91" fillId="0" borderId="91" xfId="0" applyFont="1" applyBorder="1" applyAlignment="1">
      <alignment vertical="center"/>
    </xf>
    <xf numFmtId="3" fontId="91" fillId="0" borderId="0" xfId="0" applyNumberFormat="1" applyFont="1" applyAlignment="1">
      <alignment vertical="center"/>
    </xf>
    <xf numFmtId="9" fontId="91" fillId="0" borderId="92" xfId="0" applyNumberFormat="1" applyFont="1" applyBorder="1" applyAlignment="1">
      <alignment horizontal="right" vertical="center"/>
    </xf>
    <xf numFmtId="9" fontId="91" fillId="0" borderId="93" xfId="0" applyNumberFormat="1" applyFont="1" applyBorder="1" applyAlignment="1">
      <alignment horizontal="right" vertical="center"/>
    </xf>
    <xf numFmtId="0" fontId="104" fillId="0" borderId="91" xfId="0" applyFont="1" applyBorder="1" applyAlignment="1">
      <alignment vertical="center"/>
    </xf>
    <xf numFmtId="3" fontId="104" fillId="0" borderId="0" xfId="0" applyNumberFormat="1" applyFont="1" applyAlignment="1">
      <alignment vertical="center"/>
    </xf>
    <xf numFmtId="9" fontId="104" fillId="0" borderId="92" xfId="0" applyNumberFormat="1" applyFont="1" applyBorder="1" applyAlignment="1">
      <alignment horizontal="right" vertical="center"/>
    </xf>
    <xf numFmtId="4" fontId="104" fillId="0" borderId="0" xfId="0" applyNumberFormat="1" applyFont="1" applyAlignment="1">
      <alignment vertical="center"/>
    </xf>
    <xf numFmtId="0" fontId="91" fillId="0" borderId="94" xfId="0" applyFont="1" applyBorder="1" applyAlignment="1">
      <alignment vertical="center"/>
    </xf>
    <xf numFmtId="3" fontId="91" fillId="0" borderId="95" xfId="0" applyNumberFormat="1" applyFont="1" applyBorder="1" applyAlignment="1">
      <alignment vertical="center"/>
    </xf>
    <xf numFmtId="169" fontId="91" fillId="0" borderId="96" xfId="0" applyNumberFormat="1" applyFont="1" applyBorder="1" applyAlignment="1">
      <alignment horizontal="right" vertical="center"/>
    </xf>
    <xf numFmtId="0" fontId="91" fillId="0" borderId="97" xfId="0" applyFont="1" applyBorder="1"/>
    <xf numFmtId="168" fontId="42" fillId="0" borderId="98" xfId="11" applyNumberFormat="1" applyFont="1" applyBorder="1"/>
    <xf numFmtId="0" fontId="91" fillId="0" borderId="99" xfId="0" applyFont="1" applyBorder="1" applyAlignment="1">
      <alignment vertical="center" wrapText="1"/>
    </xf>
    <xf numFmtId="0" fontId="42" fillId="0" borderId="99" xfId="0" applyFont="1" applyBorder="1" applyAlignment="1">
      <alignment horizontal="right" vertical="center"/>
    </xf>
    <xf numFmtId="0" fontId="91" fillId="0" borderId="99" xfId="0" applyFont="1" applyBorder="1" applyAlignment="1">
      <alignment vertical="center"/>
    </xf>
    <xf numFmtId="0" fontId="91" fillId="0" borderId="100" xfId="0" applyFont="1" applyBorder="1" applyAlignment="1">
      <alignment vertical="center" wrapText="1"/>
    </xf>
    <xf numFmtId="0" fontId="42" fillId="0" borderId="100" xfId="0" applyFont="1" applyBorder="1" applyAlignment="1">
      <alignment horizontal="right" vertical="center"/>
    </xf>
    <xf numFmtId="0" fontId="91" fillId="0" borderId="100" xfId="0" applyFont="1" applyBorder="1" applyAlignment="1">
      <alignment vertical="center"/>
    </xf>
    <xf numFmtId="0" fontId="104" fillId="0" borderId="87" xfId="0" applyFont="1" applyBorder="1" applyAlignment="1">
      <alignment vertical="center"/>
    </xf>
    <xf numFmtId="0" fontId="91" fillId="0" borderId="87" xfId="0" applyFont="1" applyBorder="1" applyAlignment="1">
      <alignment vertical="center"/>
    </xf>
    <xf numFmtId="0" fontId="104" fillId="0" borderId="99" xfId="0" applyFont="1" applyBorder="1" applyAlignment="1">
      <alignment horizontal="left" vertical="center"/>
    </xf>
    <xf numFmtId="0" fontId="41" fillId="0" borderId="99" xfId="0" applyFont="1" applyBorder="1" applyAlignment="1">
      <alignment horizontal="right" vertical="center"/>
    </xf>
    <xf numFmtId="0" fontId="104" fillId="0" borderId="99" xfId="0" applyFont="1" applyBorder="1" applyAlignment="1">
      <alignment vertical="center"/>
    </xf>
    <xf numFmtId="0" fontId="91" fillId="0" borderId="101" xfId="0" applyFont="1" applyBorder="1" applyAlignment="1">
      <alignment horizontal="left" vertical="center"/>
    </xf>
    <xf numFmtId="0" fontId="42" fillId="0" borderId="101" xfId="0" applyFont="1" applyBorder="1" applyAlignment="1">
      <alignment horizontal="right" vertical="center"/>
    </xf>
    <xf numFmtId="0" fontId="91" fillId="0" borderId="101" xfId="0" applyFont="1" applyBorder="1" applyAlignment="1">
      <alignment vertical="center"/>
    </xf>
    <xf numFmtId="0" fontId="91" fillId="0" borderId="100" xfId="0" applyFont="1" applyBorder="1" applyAlignment="1">
      <alignment horizontal="left" vertical="center"/>
    </xf>
    <xf numFmtId="0" fontId="136" fillId="0" borderId="101" xfId="0" applyFont="1" applyBorder="1" applyAlignment="1">
      <alignment vertical="center"/>
    </xf>
    <xf numFmtId="0" fontId="91" fillId="0" borderId="101" xfId="0" applyFont="1" applyBorder="1" applyAlignment="1">
      <alignment horizontal="right" vertical="center"/>
    </xf>
    <xf numFmtId="0" fontId="104" fillId="0" borderId="101" xfId="0" applyFont="1" applyBorder="1" applyAlignment="1">
      <alignment vertical="center" wrapText="1"/>
    </xf>
    <xf numFmtId="166" fontId="104" fillId="0" borderId="101" xfId="0" applyNumberFormat="1" applyFont="1" applyBorder="1" applyAlignment="1">
      <alignment vertical="center"/>
    </xf>
    <xf numFmtId="166" fontId="104" fillId="0" borderId="101" xfId="0" applyNumberFormat="1" applyFont="1" applyBorder="1" applyAlignment="1">
      <alignment horizontal="right" vertical="center"/>
    </xf>
    <xf numFmtId="166" fontId="91" fillId="0" borderId="101" xfId="0" applyNumberFormat="1" applyFont="1" applyBorder="1" applyAlignment="1">
      <alignment vertical="center"/>
    </xf>
    <xf numFmtId="166" fontId="42" fillId="0" borderId="100" xfId="0" applyNumberFormat="1" applyFont="1" applyBorder="1" applyAlignment="1">
      <alignment horizontal="right" vertical="center"/>
    </xf>
    <xf numFmtId="166" fontId="91" fillId="0" borderId="100" xfId="0" applyNumberFormat="1" applyFont="1" applyBorder="1" applyAlignment="1">
      <alignment vertical="center"/>
    </xf>
    <xf numFmtId="0" fontId="104" fillId="0" borderId="99" xfId="0" applyFont="1" applyBorder="1" applyAlignment="1">
      <alignment horizontal="right" vertical="center"/>
    </xf>
    <xf numFmtId="166" fontId="104" fillId="0" borderId="99" xfId="0" applyNumberFormat="1" applyFont="1" applyBorder="1" applyAlignment="1">
      <alignment vertical="center"/>
    </xf>
    <xf numFmtId="0" fontId="104" fillId="0" borderId="100" xfId="0" applyFont="1" applyBorder="1" applyAlignment="1">
      <alignment horizontal="left" vertical="center" wrapText="1"/>
    </xf>
    <xf numFmtId="0" fontId="41" fillId="0" borderId="100" xfId="0" applyFont="1" applyBorder="1" applyAlignment="1">
      <alignment vertical="center"/>
    </xf>
    <xf numFmtId="166" fontId="104" fillId="0" borderId="100" xfId="0" applyNumberFormat="1" applyFont="1" applyBorder="1" applyAlignment="1">
      <alignment vertical="center"/>
    </xf>
    <xf numFmtId="0" fontId="91" fillId="0" borderId="99" xfId="0" applyFont="1" applyBorder="1" applyAlignment="1">
      <alignment horizontal="right" vertical="center"/>
    </xf>
    <xf numFmtId="0" fontId="42" fillId="0" borderId="99" xfId="0" applyFont="1" applyBorder="1" applyAlignment="1">
      <alignment vertical="center"/>
    </xf>
    <xf numFmtId="0" fontId="91" fillId="0" borderId="102" xfId="0" applyFont="1" applyBorder="1" applyAlignment="1">
      <alignment horizontal="right" vertical="center"/>
    </xf>
    <xf numFmtId="0" fontId="42" fillId="0" borderId="102" xfId="0" applyFont="1" applyBorder="1" applyAlignment="1">
      <alignment vertical="center"/>
    </xf>
    <xf numFmtId="9" fontId="91" fillId="0" borderId="101" xfId="2" applyFont="1" applyBorder="1" applyAlignment="1">
      <alignment horizontal="right" vertical="center"/>
    </xf>
    <xf numFmtId="0" fontId="91" fillId="0" borderId="100" xfId="0" applyFont="1" applyBorder="1" applyAlignment="1">
      <alignment horizontal="left"/>
    </xf>
    <xf numFmtId="9" fontId="91" fillId="0" borderId="100" xfId="0" applyNumberFormat="1" applyFont="1" applyBorder="1" applyAlignment="1">
      <alignment horizontal="right" vertical="center"/>
    </xf>
    <xf numFmtId="9" fontId="91" fillId="0" borderId="100" xfId="0" applyNumberFormat="1" applyFont="1" applyBorder="1" applyAlignment="1">
      <alignment vertical="center"/>
    </xf>
    <xf numFmtId="0" fontId="91" fillId="0" borderId="100" xfId="0" applyFont="1" applyBorder="1" applyAlignment="1">
      <alignment horizontal="right" vertical="center"/>
    </xf>
    <xf numFmtId="0" fontId="91" fillId="0" borderId="99" xfId="0" applyFont="1" applyBorder="1"/>
    <xf numFmtId="0" fontId="91" fillId="0" borderId="99" xfId="0" applyFont="1" applyBorder="1" applyAlignment="1">
      <alignment horizontal="center" vertical="center"/>
    </xf>
    <xf numFmtId="168" fontId="91" fillId="0" borderId="87" xfId="4" applyNumberFormat="1" applyFont="1" applyBorder="1" applyAlignment="1">
      <alignment vertical="center"/>
    </xf>
    <xf numFmtId="0" fontId="91" fillId="0" borderId="99" xfId="0" applyFont="1" applyBorder="1" applyAlignment="1">
      <alignment horizontal="right" vertical="center" wrapText="1"/>
    </xf>
    <xf numFmtId="168" fontId="91" fillId="0" borderId="101" xfId="4" applyNumberFormat="1" applyFont="1" applyBorder="1" applyAlignment="1">
      <alignment vertical="center" wrapText="1"/>
    </xf>
    <xf numFmtId="0" fontId="91" fillId="0" borderId="101" xfId="0" applyFont="1" applyBorder="1" applyAlignment="1">
      <alignment horizontal="right" vertical="center" wrapText="1"/>
    </xf>
    <xf numFmtId="168" fontId="91" fillId="0" borderId="101" xfId="4" applyNumberFormat="1" applyFont="1" applyBorder="1" applyAlignment="1">
      <alignment horizontal="right" vertical="center" wrapText="1"/>
    </xf>
    <xf numFmtId="0" fontId="91" fillId="0" borderId="102" xfId="0" applyFont="1" applyBorder="1" applyAlignment="1">
      <alignment horizontal="right" vertical="center" wrapText="1"/>
    </xf>
    <xf numFmtId="168" fontId="91" fillId="0" borderId="102" xfId="4" applyNumberFormat="1" applyFont="1" applyBorder="1" applyAlignment="1">
      <alignment horizontal="right" vertical="center" wrapText="1"/>
    </xf>
    <xf numFmtId="168" fontId="91" fillId="0" borderId="99" xfId="4" applyNumberFormat="1" applyFont="1" applyBorder="1" applyAlignment="1">
      <alignment horizontal="right" vertical="center" wrapText="1"/>
    </xf>
    <xf numFmtId="168" fontId="91" fillId="0" borderId="99" xfId="4" applyNumberFormat="1" applyFont="1" applyBorder="1" applyAlignment="1">
      <alignment vertical="center" wrapText="1"/>
    </xf>
    <xf numFmtId="168" fontId="98" fillId="0" borderId="101" xfId="4" applyNumberFormat="1" applyFont="1" applyBorder="1" applyAlignment="1">
      <alignment vertical="center" wrapText="1"/>
    </xf>
    <xf numFmtId="9" fontId="91" fillId="0" borderId="100" xfId="11" applyNumberFormat="1" applyFont="1" applyBorder="1" applyAlignment="1">
      <alignment horizontal="right" vertical="center" wrapText="1"/>
    </xf>
    <xf numFmtId="0" fontId="123" fillId="0" borderId="101" xfId="0" applyFont="1" applyBorder="1" applyAlignment="1">
      <alignment vertical="center"/>
    </xf>
    <xf numFmtId="0" fontId="91" fillId="0" borderId="101" xfId="0" applyFont="1" applyBorder="1" applyAlignment="1">
      <alignment vertical="center" wrapText="1"/>
    </xf>
    <xf numFmtId="168" fontId="91" fillId="0" borderId="100" xfId="4" applyNumberFormat="1" applyFont="1" applyBorder="1" applyAlignment="1">
      <alignment horizontal="right" vertical="center" wrapText="1"/>
    </xf>
    <xf numFmtId="0" fontId="91" fillId="0" borderId="100" xfId="0" applyFont="1" applyBorder="1" applyAlignment="1">
      <alignment horizontal="right" vertical="center" wrapText="1"/>
    </xf>
    <xf numFmtId="1" fontId="91" fillId="0" borderId="100" xfId="0" applyNumberFormat="1" applyFont="1" applyBorder="1" applyAlignment="1">
      <alignment vertical="center" wrapText="1"/>
    </xf>
    <xf numFmtId="0" fontId="91" fillId="0" borderId="99" xfId="16" applyFont="1" applyBorder="1" applyAlignment="1">
      <alignment vertical="center"/>
    </xf>
    <xf numFmtId="180" fontId="91" fillId="0" borderId="99" xfId="0" applyNumberFormat="1" applyFont="1" applyBorder="1" applyAlignment="1">
      <alignment horizontal="right" vertical="center" wrapText="1"/>
    </xf>
    <xf numFmtId="0" fontId="91" fillId="0" borderId="101" xfId="15" applyFont="1" applyBorder="1" applyAlignment="1">
      <alignment horizontal="left" vertical="center" wrapText="1"/>
    </xf>
    <xf numFmtId="180" fontId="91" fillId="0" borderId="101" xfId="0" applyNumberFormat="1" applyFont="1" applyBorder="1" applyAlignment="1">
      <alignment horizontal="right" vertical="center" wrapText="1"/>
    </xf>
    <xf numFmtId="0" fontId="91" fillId="0" borderId="101" xfId="16" applyFont="1" applyBorder="1" applyAlignment="1">
      <alignment vertical="center"/>
    </xf>
    <xf numFmtId="0" fontId="91" fillId="0" borderId="100" xfId="16" applyFont="1" applyBorder="1" applyAlignment="1">
      <alignment vertical="center"/>
    </xf>
    <xf numFmtId="180" fontId="91" fillId="0" borderId="100" xfId="0" applyNumberFormat="1" applyFont="1" applyBorder="1" applyAlignment="1">
      <alignment horizontal="right" vertical="center" wrapText="1"/>
    </xf>
    <xf numFmtId="0" fontId="42" fillId="0" borderId="101" xfId="0" applyFont="1" applyBorder="1"/>
    <xf numFmtId="0" fontId="41" fillId="0" borderId="100" xfId="0" applyFont="1" applyBorder="1"/>
    <xf numFmtId="0" fontId="40" fillId="12" borderId="99" xfId="0" applyFont="1" applyFill="1" applyBorder="1" applyAlignment="1">
      <alignment horizontal="right" vertical="center"/>
    </xf>
    <xf numFmtId="164" fontId="91" fillId="0" borderId="99" xfId="4" applyNumberFormat="1" applyFont="1" applyBorder="1" applyAlignment="1">
      <alignment vertical="center"/>
    </xf>
    <xf numFmtId="164" fontId="91" fillId="0" borderId="101" xfId="4" applyNumberFormat="1" applyFont="1" applyBorder="1" applyAlignment="1">
      <alignment vertical="center"/>
    </xf>
    <xf numFmtId="164" fontId="42" fillId="0" borderId="101" xfId="4" applyNumberFormat="1" applyFont="1" applyBorder="1" applyAlignment="1">
      <alignment vertical="center"/>
    </xf>
    <xf numFmtId="166" fontId="91" fillId="0" borderId="101" xfId="4" applyNumberFormat="1" applyFont="1" applyBorder="1" applyAlignment="1">
      <alignment horizontal="right" vertical="center" wrapText="1"/>
    </xf>
    <xf numFmtId="166" fontId="91" fillId="0" borderId="101" xfId="4" applyNumberFormat="1" applyFont="1" applyBorder="1" applyAlignment="1">
      <alignment vertical="center"/>
    </xf>
    <xf numFmtId="164" fontId="91" fillId="0" borderId="100" xfId="4" applyNumberFormat="1" applyFont="1" applyBorder="1" applyAlignment="1">
      <alignment vertical="center"/>
    </xf>
    <xf numFmtId="164" fontId="42" fillId="0" borderId="100" xfId="4" applyNumberFormat="1" applyFont="1" applyBorder="1" applyAlignment="1">
      <alignment vertical="center"/>
    </xf>
    <xf numFmtId="166" fontId="91" fillId="0" borderId="100" xfId="4" applyNumberFormat="1" applyFont="1" applyBorder="1" applyAlignment="1">
      <alignment horizontal="right" vertical="center" wrapText="1"/>
    </xf>
    <xf numFmtId="166" fontId="91" fillId="0" borderId="100" xfId="4" applyNumberFormat="1" applyFont="1" applyBorder="1" applyAlignment="1">
      <alignment vertical="center"/>
    </xf>
    <xf numFmtId="0" fontId="42" fillId="0" borderId="91" xfId="0" applyFont="1" applyBorder="1"/>
    <xf numFmtId="179" fontId="42" fillId="0" borderId="0" xfId="11" applyNumberFormat="1" applyFont="1" applyBorder="1"/>
    <xf numFmtId="179" fontId="42" fillId="0" borderId="92" xfId="11" applyNumberFormat="1" applyFont="1" applyBorder="1"/>
    <xf numFmtId="179" fontId="42" fillId="0" borderId="93" xfId="11" applyNumberFormat="1" applyFont="1" applyBorder="1"/>
    <xf numFmtId="0" fontId="41" fillId="0" borderId="94" xfId="0" applyFont="1" applyBorder="1"/>
    <xf numFmtId="179" fontId="41" fillId="0" borderId="95" xfId="11" applyNumberFormat="1" applyFont="1" applyBorder="1"/>
    <xf numFmtId="179" fontId="41" fillId="0" borderId="96" xfId="11" applyNumberFormat="1" applyFont="1" applyBorder="1"/>
    <xf numFmtId="179" fontId="42" fillId="0" borderId="91" xfId="11" applyNumberFormat="1" applyFont="1" applyBorder="1" applyAlignment="1">
      <alignment wrapText="1"/>
    </xf>
    <xf numFmtId="179" fontId="42" fillId="0" borderId="103" xfId="11" applyNumberFormat="1" applyFont="1" applyBorder="1" applyAlignment="1">
      <alignment wrapText="1"/>
    </xf>
    <xf numFmtId="179" fontId="41" fillId="0" borderId="94" xfId="11" applyNumberFormat="1" applyFont="1" applyBorder="1" applyAlignment="1">
      <alignment wrapText="1"/>
    </xf>
    <xf numFmtId="179" fontId="42" fillId="0" borderId="91" xfId="11" applyNumberFormat="1" applyFont="1" applyBorder="1"/>
    <xf numFmtId="179" fontId="42" fillId="0" borderId="103" xfId="11" applyNumberFormat="1" applyFont="1" applyBorder="1"/>
    <xf numFmtId="179" fontId="41" fillId="0" borderId="94" xfId="11" applyNumberFormat="1" applyFont="1" applyBorder="1"/>
    <xf numFmtId="0" fontId="40" fillId="0" borderId="99" xfId="14" applyFont="1" applyBorder="1" applyAlignment="1">
      <alignment horizontal="left" vertical="center"/>
    </xf>
    <xf numFmtId="0" fontId="91" fillId="0" borderId="101" xfId="14" applyFont="1" applyBorder="1" applyAlignment="1">
      <alignment horizontal="left" vertical="center"/>
    </xf>
    <xf numFmtId="176" fontId="91" fillId="0" borderId="101" xfId="0" applyNumberFormat="1" applyFont="1" applyBorder="1" applyAlignment="1">
      <alignment vertical="center" wrapText="1"/>
    </xf>
    <xf numFmtId="182" fontId="91" fillId="0" borderId="101" xfId="0" applyNumberFormat="1" applyFont="1" applyBorder="1" applyAlignment="1">
      <alignment vertical="center" wrapText="1"/>
    </xf>
    <xf numFmtId="0" fontId="91" fillId="0" borderId="100" xfId="14" applyFont="1" applyBorder="1" applyAlignment="1">
      <alignment horizontal="left" vertical="center"/>
    </xf>
    <xf numFmtId="182" fontId="91" fillId="0" borderId="100" xfId="0" applyNumberFormat="1" applyFont="1" applyBorder="1" applyAlignment="1">
      <alignment vertical="center" wrapText="1"/>
    </xf>
    <xf numFmtId="0" fontId="146" fillId="0" borderId="99" xfId="0" applyFont="1" applyBorder="1" applyAlignment="1">
      <alignment vertical="center"/>
    </xf>
    <xf numFmtId="0" fontId="146" fillId="0" borderId="101" xfId="0" applyFont="1" applyBorder="1" applyAlignment="1">
      <alignment vertical="center"/>
    </xf>
    <xf numFmtId="0" fontId="91" fillId="0" borderId="99" xfId="14" applyFont="1" applyBorder="1" applyAlignment="1">
      <alignment horizontal="left" vertical="center"/>
    </xf>
    <xf numFmtId="171" fontId="91" fillId="0" borderId="99" xfId="0" applyNumberFormat="1" applyFont="1" applyBorder="1" applyAlignment="1">
      <alignment vertical="center"/>
    </xf>
    <xf numFmtId="171" fontId="91" fillId="0" borderId="101" xfId="0" applyNumberFormat="1" applyFont="1" applyBorder="1" applyAlignment="1">
      <alignment vertical="center"/>
    </xf>
    <xf numFmtId="171" fontId="91" fillId="0" borderId="100" xfId="0" applyNumberFormat="1" applyFont="1" applyBorder="1" applyAlignment="1">
      <alignment vertical="center"/>
    </xf>
    <xf numFmtId="0" fontId="91" fillId="0" borderId="99" xfId="15" applyFont="1" applyBorder="1" applyAlignment="1">
      <alignment horizontal="left" vertical="center" wrapText="1"/>
    </xf>
    <xf numFmtId="0" fontId="91" fillId="0" borderId="101" xfId="16" applyFont="1" applyBorder="1" applyAlignment="1">
      <alignment horizontal="left" vertical="center"/>
    </xf>
    <xf numFmtId="0" fontId="91" fillId="0" borderId="100" xfId="16" applyFont="1" applyBorder="1" applyAlignment="1">
      <alignment horizontal="left" vertical="center"/>
    </xf>
    <xf numFmtId="0" fontId="91" fillId="0" borderId="100" xfId="15" applyFont="1" applyBorder="1" applyAlignment="1">
      <alignment horizontal="left" vertical="center" wrapText="1"/>
    </xf>
    <xf numFmtId="174" fontId="91" fillId="0" borderId="99" xfId="13" quotePrefix="1" applyNumberFormat="1" applyFont="1" applyFill="1" applyBorder="1">
      <alignment horizontal="left" vertical="center"/>
    </xf>
    <xf numFmtId="174" fontId="91" fillId="0" borderId="101" xfId="13" quotePrefix="1" applyNumberFormat="1" applyFont="1" applyFill="1" applyBorder="1">
      <alignment horizontal="left" vertical="center"/>
    </xf>
    <xf numFmtId="174" fontId="91" fillId="0" borderId="100" xfId="13" quotePrefix="1" applyNumberFormat="1" applyFont="1" applyFill="1" applyBorder="1" applyAlignment="1">
      <alignment vertical="center"/>
    </xf>
    <xf numFmtId="0" fontId="91" fillId="0" borderId="99" xfId="17" applyFont="1" applyBorder="1" applyAlignment="1">
      <alignment vertical="center"/>
    </xf>
    <xf numFmtId="174" fontId="91" fillId="0" borderId="101" xfId="13" quotePrefix="1" applyNumberFormat="1" applyFont="1" applyFill="1" applyBorder="1" applyAlignment="1">
      <alignment vertical="center"/>
    </xf>
    <xf numFmtId="0" fontId="104" fillId="0" borderId="100" xfId="0" applyFont="1" applyBorder="1" applyAlignment="1">
      <alignment vertical="center"/>
    </xf>
    <xf numFmtId="166" fontId="42" fillId="0" borderId="0" xfId="0" applyNumberFormat="1" applyFont="1" applyAlignment="1">
      <alignment horizontal="right" vertical="center"/>
    </xf>
    <xf numFmtId="166" fontId="91" fillId="0" borderId="0" xfId="0" applyNumberFormat="1" applyFont="1" applyAlignment="1">
      <alignment vertical="center"/>
    </xf>
    <xf numFmtId="168" fontId="91" fillId="0" borderId="0" xfId="4" applyNumberFormat="1" applyFont="1" applyFill="1" applyBorder="1" applyAlignment="1">
      <alignment vertical="center"/>
    </xf>
    <xf numFmtId="168" fontId="91" fillId="0" borderId="0" xfId="4" applyNumberFormat="1" applyFont="1" applyBorder="1" applyAlignment="1">
      <alignment vertical="center"/>
    </xf>
    <xf numFmtId="168" fontId="91" fillId="0" borderId="0" xfId="4" applyNumberFormat="1" applyFont="1" applyBorder="1" applyAlignment="1">
      <alignment vertical="center" wrapText="1"/>
    </xf>
    <xf numFmtId="9" fontId="91" fillId="0" borderId="0" xfId="11" applyNumberFormat="1" applyFont="1" applyBorder="1" applyAlignment="1">
      <alignment horizontal="right" vertical="center" wrapText="1"/>
    </xf>
    <xf numFmtId="164" fontId="91" fillId="0" borderId="0" xfId="4" applyNumberFormat="1" applyFont="1" applyBorder="1" applyAlignment="1">
      <alignment vertical="center"/>
    </xf>
    <xf numFmtId="164" fontId="42" fillId="0" borderId="0" xfId="4" applyNumberFormat="1" applyFont="1" applyBorder="1" applyAlignment="1">
      <alignment vertical="center"/>
    </xf>
    <xf numFmtId="166" fontId="91" fillId="0" borderId="0" xfId="4" applyNumberFormat="1" applyFont="1" applyBorder="1" applyAlignment="1">
      <alignment horizontal="right" vertical="center" wrapText="1"/>
    </xf>
    <xf numFmtId="166" fontId="91" fillId="0" borderId="0" xfId="4" applyNumberFormat="1" applyFont="1" applyBorder="1" applyAlignment="1">
      <alignment vertical="center"/>
    </xf>
    <xf numFmtId="168" fontId="91" fillId="0" borderId="0" xfId="11" applyNumberFormat="1" applyFont="1" applyBorder="1" applyAlignment="1">
      <alignment vertical="center"/>
    </xf>
    <xf numFmtId="0" fontId="91" fillId="0" borderId="0" xfId="16" applyFont="1" applyAlignment="1">
      <alignment horizontal="left" vertical="center"/>
    </xf>
    <xf numFmtId="168" fontId="104" fillId="0" borderId="0" xfId="4" applyNumberFormat="1" applyFont="1" applyBorder="1" applyAlignment="1">
      <alignment vertical="center"/>
    </xf>
    <xf numFmtId="0" fontId="40" fillId="0" borderId="0" xfId="0" applyFont="1" applyAlignment="1">
      <alignment horizontal="left"/>
    </xf>
    <xf numFmtId="0" fontId="40" fillId="0" borderId="0" xfId="0" applyFont="1" applyAlignment="1">
      <alignment horizontal="center" wrapText="1"/>
    </xf>
    <xf numFmtId="0" fontId="42" fillId="17" borderId="9" xfId="0" applyFont="1" applyFill="1" applyBorder="1" applyAlignment="1">
      <alignment vertical="center"/>
    </xf>
    <xf numFmtId="0" fontId="42" fillId="17" borderId="5" xfId="0" applyFont="1" applyFill="1" applyBorder="1"/>
    <xf numFmtId="0" fontId="42" fillId="11" borderId="9" xfId="0" applyFont="1" applyFill="1" applyBorder="1" applyAlignment="1">
      <alignment vertical="center"/>
    </xf>
    <xf numFmtId="0" fontId="126" fillId="0" borderId="0" xfId="0" applyFont="1"/>
    <xf numFmtId="0" fontId="147" fillId="17" borderId="6" xfId="0" applyFont="1" applyFill="1" applyBorder="1" applyAlignment="1">
      <alignment horizontal="left"/>
    </xf>
    <xf numFmtId="0" fontId="148" fillId="17" borderId="7" xfId="0" applyFont="1" applyFill="1" applyBorder="1" applyAlignment="1">
      <alignment horizontal="left"/>
    </xf>
    <xf numFmtId="0" fontId="42" fillId="0" borderId="9" xfId="0" applyFont="1" applyBorder="1" applyAlignment="1">
      <alignment vertical="center"/>
    </xf>
    <xf numFmtId="0" fontId="42" fillId="0" borderId="5" xfId="0" applyFont="1" applyBorder="1"/>
    <xf numFmtId="0" fontId="108" fillId="0" borderId="5" xfId="0" applyFont="1" applyBorder="1"/>
    <xf numFmtId="0" fontId="147" fillId="17" borderId="8" xfId="0" applyFont="1" applyFill="1" applyBorder="1" applyAlignment="1">
      <alignment horizontal="center" vertical="center" wrapText="1"/>
    </xf>
    <xf numFmtId="0" fontId="40" fillId="15" borderId="72" xfId="0" applyFont="1" applyFill="1" applyBorder="1" applyAlignment="1">
      <alignment horizontal="right"/>
    </xf>
    <xf numFmtId="9" fontId="42" fillId="0" borderId="73" xfId="6" applyFont="1" applyBorder="1" applyAlignment="1">
      <alignment horizontal="right"/>
    </xf>
    <xf numFmtId="9" fontId="91" fillId="17" borderId="74" xfId="6" applyFont="1" applyFill="1" applyBorder="1" applyAlignment="1">
      <alignment horizontal="right"/>
    </xf>
    <xf numFmtId="0" fontId="42" fillId="3" borderId="73" xfId="0" applyFont="1" applyFill="1" applyBorder="1" applyAlignment="1">
      <alignment horizontal="right"/>
    </xf>
    <xf numFmtId="0" fontId="42" fillId="17" borderId="73" xfId="0" applyFont="1" applyFill="1" applyBorder="1" applyAlignment="1">
      <alignment horizontal="right"/>
    </xf>
    <xf numFmtId="9" fontId="42" fillId="3" borderId="74" xfId="0" applyNumberFormat="1" applyFont="1" applyFill="1" applyBorder="1" applyAlignment="1">
      <alignment horizontal="right"/>
    </xf>
    <xf numFmtId="168" fontId="42" fillId="17" borderId="74" xfId="4" applyNumberFormat="1" applyFont="1" applyFill="1" applyBorder="1" applyAlignment="1">
      <alignment horizontal="right" vertical="center" wrapText="1"/>
    </xf>
    <xf numFmtId="168" fontId="41" fillId="0" borderId="74" xfId="4" applyNumberFormat="1" applyFont="1" applyFill="1" applyBorder="1" applyAlignment="1">
      <alignment horizontal="right" vertical="center" wrapText="1"/>
    </xf>
    <xf numFmtId="0" fontId="42" fillId="0" borderId="73" xfId="0" quotePrefix="1" applyFont="1" applyBorder="1" applyAlignment="1">
      <alignment horizontal="right"/>
    </xf>
    <xf numFmtId="0" fontId="42" fillId="17" borderId="74" xfId="0" quotePrefix="1" applyFont="1" applyFill="1" applyBorder="1" applyAlignment="1">
      <alignment horizontal="right"/>
    </xf>
    <xf numFmtId="0" fontId="42" fillId="17" borderId="74" xfId="0" applyFont="1" applyFill="1" applyBorder="1" applyAlignment="1">
      <alignment horizontal="right"/>
    </xf>
    <xf numFmtId="0" fontId="42" fillId="3" borderId="73" xfId="0" applyFont="1" applyFill="1" applyBorder="1" applyAlignment="1">
      <alignment horizontal="right" vertical="center" wrapText="1"/>
    </xf>
    <xf numFmtId="1" fontId="42" fillId="17" borderId="74" xfId="0" applyNumberFormat="1" applyFont="1" applyFill="1" applyBorder="1" applyAlignment="1">
      <alignment horizontal="right" vertical="center" wrapText="1"/>
    </xf>
    <xf numFmtId="0" fontId="42" fillId="17" borderId="74" xfId="0" applyFont="1" applyFill="1" applyBorder="1" applyAlignment="1">
      <alignment horizontal="right" vertical="center" wrapText="1"/>
    </xf>
    <xf numFmtId="3" fontId="42" fillId="0" borderId="74" xfId="0" quotePrefix="1" applyNumberFormat="1" applyFont="1" applyBorder="1" applyAlignment="1">
      <alignment horizontal="right" vertical="center" wrapText="1"/>
    </xf>
    <xf numFmtId="15" fontId="40" fillId="20" borderId="42" xfId="0" applyNumberFormat="1" applyFont="1" applyFill="1" applyBorder="1" applyAlignment="1">
      <alignment horizontal="right" vertical="center"/>
    </xf>
    <xf numFmtId="9" fontId="42" fillId="0" borderId="34" xfId="6" applyFont="1" applyBorder="1" applyAlignment="1">
      <alignment horizontal="right"/>
    </xf>
    <xf numFmtId="9" fontId="42" fillId="0" borderId="34" xfId="0" applyNumberFormat="1" applyFont="1" applyBorder="1" applyAlignment="1">
      <alignment horizontal="right"/>
    </xf>
    <xf numFmtId="169" fontId="42" fillId="23" borderId="34" xfId="6" applyNumberFormat="1" applyFont="1" applyFill="1" applyBorder="1" applyAlignment="1">
      <alignment horizontal="right"/>
    </xf>
    <xf numFmtId="9" fontId="42" fillId="23" borderId="34" xfId="6" applyFont="1" applyFill="1" applyBorder="1" applyAlignment="1">
      <alignment horizontal="right" vertical="center" wrapText="1"/>
    </xf>
    <xf numFmtId="9" fontId="42" fillId="23" borderId="34" xfId="0" applyNumberFormat="1" applyFont="1" applyFill="1" applyBorder="1" applyAlignment="1">
      <alignment horizontal="right"/>
    </xf>
    <xf numFmtId="169" fontId="42" fillId="0" borderId="34" xfId="6" applyNumberFormat="1" applyFont="1" applyFill="1" applyBorder="1" applyAlignment="1">
      <alignment horizontal="right"/>
    </xf>
    <xf numFmtId="9" fontId="42" fillId="0" borderId="34" xfId="6" applyFont="1" applyFill="1" applyBorder="1" applyAlignment="1">
      <alignment horizontal="right"/>
    </xf>
    <xf numFmtId="9" fontId="42" fillId="0" borderId="34" xfId="6" applyFont="1" applyFill="1" applyBorder="1" applyAlignment="1">
      <alignment horizontal="right" vertical="center" wrapText="1"/>
    </xf>
    <xf numFmtId="1" fontId="42" fillId="23" borderId="34" xfId="6" applyNumberFormat="1" applyFont="1" applyFill="1" applyBorder="1" applyAlignment="1">
      <alignment horizontal="right"/>
    </xf>
    <xf numFmtId="1" fontId="42" fillId="23" borderId="34" xfId="0" applyNumberFormat="1" applyFont="1" applyFill="1" applyBorder="1" applyAlignment="1">
      <alignment horizontal="right"/>
    </xf>
    <xf numFmtId="1" fontId="42" fillId="0" borderId="34" xfId="6" applyNumberFormat="1" applyFont="1" applyBorder="1" applyAlignment="1">
      <alignment horizontal="right"/>
    </xf>
    <xf numFmtId="1" fontId="42" fillId="0" borderId="34" xfId="0" applyNumberFormat="1" applyFont="1" applyBorder="1" applyAlignment="1">
      <alignment horizontal="right"/>
    </xf>
    <xf numFmtId="1" fontId="41" fillId="23" borderId="37" xfId="6" applyNumberFormat="1" applyFont="1" applyFill="1" applyBorder="1" applyAlignment="1">
      <alignment horizontal="right"/>
    </xf>
    <xf numFmtId="0" fontId="40" fillId="20" borderId="29" xfId="0" applyFont="1" applyFill="1" applyBorder="1" applyAlignment="1">
      <alignment horizontal="right" vertical="center"/>
    </xf>
    <xf numFmtId="0" fontId="40" fillId="20" borderId="0" xfId="0" applyFont="1" applyFill="1" applyAlignment="1">
      <alignment horizontal="right" vertical="center"/>
    </xf>
    <xf numFmtId="0" fontId="40" fillId="20" borderId="30" xfId="0" applyFont="1" applyFill="1" applyBorder="1" applyAlignment="1">
      <alignment horizontal="right" vertical="center"/>
    </xf>
    <xf numFmtId="3" fontId="42" fillId="0" borderId="38" xfId="0" applyNumberFormat="1" applyFont="1" applyBorder="1" applyAlignment="1">
      <alignment horizontal="right"/>
    </xf>
    <xf numFmtId="3" fontId="42" fillId="0" borderId="36" xfId="0" applyNumberFormat="1" applyFont="1" applyBorder="1" applyAlignment="1">
      <alignment horizontal="right"/>
    </xf>
    <xf numFmtId="3" fontId="42" fillId="0" borderId="35" xfId="0" applyNumberFormat="1" applyFont="1" applyBorder="1" applyAlignment="1">
      <alignment horizontal="right"/>
    </xf>
    <xf numFmtId="3" fontId="42" fillId="23" borderId="29" xfId="0" applyNumberFormat="1" applyFont="1" applyFill="1" applyBorder="1" applyAlignment="1">
      <alignment horizontal="right" vertical="center" wrapText="1"/>
    </xf>
    <xf numFmtId="3" fontId="42" fillId="23" borderId="0" xfId="0" applyNumberFormat="1" applyFont="1" applyFill="1" applyAlignment="1">
      <alignment horizontal="right" vertical="center" wrapText="1"/>
    </xf>
    <xf numFmtId="3" fontId="41" fillId="23" borderId="30" xfId="0" applyNumberFormat="1" applyFont="1" applyFill="1" applyBorder="1" applyAlignment="1">
      <alignment horizontal="right" vertical="center"/>
    </xf>
    <xf numFmtId="3" fontId="41" fillId="23" borderId="0" xfId="0" applyNumberFormat="1" applyFont="1" applyFill="1" applyAlignment="1">
      <alignment horizontal="right" vertical="center"/>
    </xf>
    <xf numFmtId="3" fontId="42" fillId="0" borderId="29" xfId="0" applyNumberFormat="1" applyFont="1" applyBorder="1" applyAlignment="1">
      <alignment horizontal="right"/>
    </xf>
    <xf numFmtId="3" fontId="42" fillId="0" borderId="0" xfId="0" applyNumberFormat="1" applyFont="1" applyAlignment="1">
      <alignment horizontal="right"/>
    </xf>
    <xf numFmtId="3" fontId="41" fillId="0" borderId="30" xfId="0" applyNumberFormat="1" applyFont="1" applyBorder="1" applyAlignment="1">
      <alignment horizontal="right"/>
    </xf>
    <xf numFmtId="3" fontId="41" fillId="0" borderId="0" xfId="0" applyNumberFormat="1" applyFont="1" applyAlignment="1">
      <alignment horizontal="right"/>
    </xf>
    <xf numFmtId="3" fontId="41" fillId="23" borderId="38" xfId="0" applyNumberFormat="1" applyFont="1" applyFill="1" applyBorder="1" applyAlignment="1">
      <alignment horizontal="right"/>
    </xf>
    <xf numFmtId="3" fontId="41" fillId="23" borderId="36" xfId="0" applyNumberFormat="1" applyFont="1" applyFill="1" applyBorder="1" applyAlignment="1">
      <alignment horizontal="right"/>
    </xf>
    <xf numFmtId="3" fontId="41" fillId="23" borderId="35" xfId="0" applyNumberFormat="1" applyFont="1" applyFill="1" applyBorder="1" applyAlignment="1">
      <alignment horizontal="right"/>
    </xf>
    <xf numFmtId="3" fontId="42" fillId="23" borderId="29" xfId="0" applyNumberFormat="1" applyFont="1" applyFill="1" applyBorder="1" applyAlignment="1">
      <alignment horizontal="right"/>
    </xf>
    <xf numFmtId="3" fontId="42" fillId="23" borderId="0" xfId="0" applyNumberFormat="1" applyFont="1" applyFill="1" applyAlignment="1">
      <alignment horizontal="right"/>
    </xf>
    <xf numFmtId="3" fontId="42" fillId="23" borderId="30" xfId="0" applyNumberFormat="1" applyFont="1" applyFill="1" applyBorder="1" applyAlignment="1">
      <alignment horizontal="right"/>
    </xf>
    <xf numFmtId="3" fontId="42" fillId="0" borderId="30" xfId="0" applyNumberFormat="1" applyFont="1" applyBorder="1" applyAlignment="1">
      <alignment horizontal="right"/>
    </xf>
    <xf numFmtId="3" fontId="42" fillId="23" borderId="48" xfId="0" applyNumberFormat="1" applyFont="1" applyFill="1" applyBorder="1" applyAlignment="1">
      <alignment horizontal="right"/>
    </xf>
    <xf numFmtId="3" fontId="42" fillId="23" borderId="44" xfId="0" applyNumberFormat="1" applyFont="1" applyFill="1" applyBorder="1" applyAlignment="1">
      <alignment horizontal="right"/>
    </xf>
    <xf numFmtId="3" fontId="42" fillId="23" borderId="49" xfId="0" applyNumberFormat="1" applyFont="1" applyFill="1" applyBorder="1" applyAlignment="1">
      <alignment horizontal="right"/>
    </xf>
    <xf numFmtId="3" fontId="41" fillId="0" borderId="38" xfId="0" applyNumberFormat="1" applyFont="1" applyBorder="1" applyAlignment="1">
      <alignment horizontal="right"/>
    </xf>
    <xf numFmtId="3" fontId="41" fillId="0" borderId="36" xfId="0" applyNumberFormat="1" applyFont="1" applyBorder="1" applyAlignment="1">
      <alignment horizontal="right"/>
    </xf>
    <xf numFmtId="3" fontId="41" fillId="0" borderId="35" xfId="0" applyNumberFormat="1" applyFont="1" applyBorder="1" applyAlignment="1">
      <alignment horizontal="right"/>
    </xf>
    <xf numFmtId="0" fontId="40" fillId="20" borderId="29" xfId="0" applyFont="1" applyFill="1" applyBorder="1" applyAlignment="1">
      <alignment horizontal="right" vertical="center" wrapText="1"/>
    </xf>
    <xf numFmtId="0" fontId="40" fillId="20" borderId="30" xfId="0" applyFont="1" applyFill="1" applyBorder="1" applyAlignment="1">
      <alignment horizontal="right" vertical="center" wrapText="1"/>
    </xf>
    <xf numFmtId="15" fontId="40" fillId="20" borderId="29" xfId="0" applyNumberFormat="1" applyFont="1" applyFill="1" applyBorder="1" applyAlignment="1">
      <alignment horizontal="right" vertical="center"/>
    </xf>
    <xf numFmtId="15" fontId="40" fillId="20" borderId="0" xfId="0" applyNumberFormat="1" applyFont="1" applyFill="1" applyAlignment="1">
      <alignment horizontal="right" vertical="center"/>
    </xf>
    <xf numFmtId="15" fontId="40" fillId="20" borderId="30" xfId="0" applyNumberFormat="1" applyFont="1" applyFill="1" applyBorder="1" applyAlignment="1">
      <alignment horizontal="right" vertical="center"/>
    </xf>
    <xf numFmtId="3" fontId="91" fillId="0" borderId="29" xfId="0" applyNumberFormat="1" applyFont="1" applyBorder="1" applyAlignment="1">
      <alignment horizontal="right" vertical="center"/>
    </xf>
    <xf numFmtId="3" fontId="91" fillId="0" borderId="0" xfId="8" applyNumberFormat="1" applyFont="1" applyAlignment="1">
      <alignment horizontal="right" vertical="center"/>
    </xf>
    <xf numFmtId="3" fontId="104" fillId="0" borderId="30" xfId="0" applyNumberFormat="1" applyFont="1" applyBorder="1" applyAlignment="1">
      <alignment horizontal="right" vertical="center"/>
    </xf>
    <xf numFmtId="3" fontId="91" fillId="0" borderId="30" xfId="8" applyNumberFormat="1" applyFont="1" applyBorder="1" applyAlignment="1">
      <alignment horizontal="right" vertical="center"/>
    </xf>
    <xf numFmtId="9" fontId="91" fillId="0" borderId="29" xfId="6" applyFont="1" applyFill="1" applyBorder="1" applyAlignment="1">
      <alignment horizontal="right" vertical="center" wrapText="1"/>
    </xf>
    <xf numFmtId="9" fontId="91" fillId="0" borderId="0" xfId="6" applyFont="1" applyFill="1" applyBorder="1" applyAlignment="1">
      <alignment horizontal="right" vertical="center" wrapText="1"/>
    </xf>
    <xf numFmtId="0" fontId="104" fillId="0" borderId="30" xfId="0" applyFont="1" applyBorder="1" applyAlignment="1">
      <alignment horizontal="right" vertical="center"/>
    </xf>
    <xf numFmtId="9" fontId="91" fillId="0" borderId="30" xfId="6" applyFont="1" applyFill="1" applyBorder="1" applyAlignment="1">
      <alignment horizontal="right" vertical="center" wrapText="1"/>
    </xf>
    <xf numFmtId="3" fontId="91" fillId="23" borderId="29" xfId="0" applyNumberFormat="1" applyFont="1" applyFill="1" applyBorder="1" applyAlignment="1">
      <alignment horizontal="right" vertical="center"/>
    </xf>
    <xf numFmtId="3" fontId="91" fillId="23" borderId="0" xfId="8" applyNumberFormat="1" applyFont="1" applyFill="1" applyAlignment="1">
      <alignment horizontal="right" vertical="center"/>
    </xf>
    <xf numFmtId="3" fontId="104" fillId="23" borderId="30" xfId="0" applyNumberFormat="1" applyFont="1" applyFill="1" applyBorder="1" applyAlignment="1">
      <alignment horizontal="right" vertical="center"/>
    </xf>
    <xf numFmtId="3" fontId="91" fillId="23" borderId="30" xfId="8" applyNumberFormat="1" applyFont="1" applyFill="1" applyBorder="1" applyAlignment="1">
      <alignment horizontal="right" vertical="center"/>
    </xf>
    <xf numFmtId="9" fontId="91" fillId="23" borderId="29" xfId="6" applyFont="1" applyFill="1" applyBorder="1" applyAlignment="1">
      <alignment horizontal="right" vertical="center" wrapText="1"/>
    </xf>
    <xf numFmtId="9" fontId="91" fillId="23" borderId="0" xfId="6" applyFont="1" applyFill="1" applyBorder="1" applyAlignment="1">
      <alignment horizontal="right" vertical="center" wrapText="1"/>
    </xf>
    <xf numFmtId="0" fontId="104" fillId="23" borderId="30" xfId="0" applyFont="1" applyFill="1" applyBorder="1" applyAlignment="1">
      <alignment horizontal="right" vertical="center"/>
    </xf>
    <xf numFmtId="9" fontId="91" fillId="23" borderId="30" xfId="6" applyFont="1" applyFill="1" applyBorder="1" applyAlignment="1">
      <alignment horizontal="right" vertical="center" wrapText="1"/>
    </xf>
    <xf numFmtId="9" fontId="91" fillId="0" borderId="38" xfId="6" applyFont="1" applyFill="1" applyBorder="1" applyAlignment="1">
      <alignment horizontal="right" vertical="center" wrapText="1"/>
    </xf>
    <xf numFmtId="9" fontId="91" fillId="0" borderId="36" xfId="6" applyFont="1" applyFill="1" applyBorder="1" applyAlignment="1">
      <alignment horizontal="right" vertical="center" wrapText="1"/>
    </xf>
    <xf numFmtId="0" fontId="104" fillId="0" borderId="35" xfId="0" applyFont="1" applyBorder="1" applyAlignment="1">
      <alignment horizontal="right" vertical="center"/>
    </xf>
    <xf numFmtId="9" fontId="91" fillId="0" borderId="35" xfId="6" applyFont="1" applyFill="1" applyBorder="1" applyAlignment="1">
      <alignment horizontal="right" vertical="center" wrapText="1"/>
    </xf>
    <xf numFmtId="15" fontId="40" fillId="20" borderId="29" xfId="8" applyNumberFormat="1" applyFont="1" applyFill="1" applyBorder="1" applyAlignment="1">
      <alignment horizontal="right" vertical="center"/>
    </xf>
    <xf numFmtId="15" fontId="40" fillId="20" borderId="0" xfId="8" applyNumberFormat="1" applyFont="1" applyFill="1" applyAlignment="1">
      <alignment horizontal="right" vertical="center"/>
    </xf>
    <xf numFmtId="15" fontId="40" fillId="20" borderId="30" xfId="8" applyNumberFormat="1" applyFont="1" applyFill="1" applyBorder="1" applyAlignment="1">
      <alignment horizontal="right" vertical="center"/>
    </xf>
    <xf numFmtId="3" fontId="91" fillId="0" borderId="29" xfId="8" applyNumberFormat="1" applyFont="1" applyBorder="1" applyAlignment="1">
      <alignment horizontal="right" vertical="center"/>
    </xf>
    <xf numFmtId="3" fontId="91" fillId="0" borderId="0" xfId="9" applyNumberFormat="1" applyFont="1" applyAlignment="1">
      <alignment horizontal="right" vertical="center"/>
    </xf>
    <xf numFmtId="3" fontId="104" fillId="0" borderId="30" xfId="8" applyNumberFormat="1" applyFont="1" applyBorder="1" applyAlignment="1">
      <alignment horizontal="right" vertical="center"/>
    </xf>
    <xf numFmtId="3" fontId="104" fillId="0" borderId="30" xfId="9" applyNumberFormat="1" applyFont="1" applyBorder="1" applyAlignment="1">
      <alignment horizontal="right" vertical="center"/>
    </xf>
    <xf numFmtId="9" fontId="104" fillId="0" borderId="30" xfId="6" applyFont="1" applyFill="1" applyBorder="1" applyAlignment="1">
      <alignment horizontal="right" vertical="center"/>
    </xf>
    <xf numFmtId="3" fontId="91" fillId="23" borderId="29" xfId="8" applyNumberFormat="1" applyFont="1" applyFill="1" applyBorder="1" applyAlignment="1">
      <alignment horizontal="right" vertical="center"/>
    </xf>
    <xf numFmtId="3" fontId="91" fillId="23" borderId="0" xfId="9" applyNumberFormat="1" applyFont="1" applyFill="1" applyAlignment="1">
      <alignment horizontal="right" vertical="center"/>
    </xf>
    <xf numFmtId="3" fontId="104" fillId="23" borderId="30" xfId="8" applyNumberFormat="1" applyFont="1" applyFill="1" applyBorder="1" applyAlignment="1">
      <alignment horizontal="right" vertical="center"/>
    </xf>
    <xf numFmtId="3" fontId="104" fillId="23" borderId="30" xfId="9" applyNumberFormat="1" applyFont="1" applyFill="1" applyBorder="1" applyAlignment="1">
      <alignment horizontal="right" vertical="center"/>
    </xf>
    <xf numFmtId="1" fontId="91" fillId="23" borderId="0" xfId="6" applyNumberFormat="1" applyFont="1" applyFill="1" applyBorder="1" applyAlignment="1">
      <alignment horizontal="right" vertical="center"/>
    </xf>
    <xf numFmtId="1" fontId="104" fillId="23" borderId="30" xfId="6" applyNumberFormat="1" applyFont="1" applyFill="1" applyBorder="1" applyAlignment="1">
      <alignment horizontal="right" vertical="center"/>
    </xf>
    <xf numFmtId="9" fontId="91" fillId="23" borderId="31" xfId="6" applyFont="1" applyFill="1" applyBorder="1" applyAlignment="1">
      <alignment horizontal="right" vertical="center" wrapText="1"/>
    </xf>
    <xf numFmtId="9" fontId="91" fillId="23" borderId="1" xfId="6" applyFont="1" applyFill="1" applyBorder="1" applyAlignment="1">
      <alignment horizontal="right" vertical="center" wrapText="1"/>
    </xf>
    <xf numFmtId="9" fontId="104" fillId="23" borderId="32" xfId="6" applyFont="1" applyFill="1" applyBorder="1" applyAlignment="1">
      <alignment horizontal="right" vertical="center"/>
    </xf>
    <xf numFmtId="9" fontId="104" fillId="23" borderId="32" xfId="6" applyFont="1" applyFill="1" applyBorder="1" applyAlignment="1">
      <alignment horizontal="right" vertical="center" wrapText="1"/>
    </xf>
    <xf numFmtId="1" fontId="91" fillId="0" borderId="0" xfId="6" applyNumberFormat="1" applyFont="1" applyFill="1" applyBorder="1" applyAlignment="1">
      <alignment horizontal="right" vertical="center"/>
    </xf>
    <xf numFmtId="1" fontId="104" fillId="0" borderId="30" xfId="6" applyNumberFormat="1" applyFont="1" applyFill="1" applyBorder="1" applyAlignment="1">
      <alignment horizontal="right" vertical="center"/>
    </xf>
    <xf numFmtId="9" fontId="104" fillId="0" borderId="35" xfId="6" applyFont="1" applyFill="1" applyBorder="1" applyAlignment="1">
      <alignment horizontal="right" vertical="center"/>
    </xf>
    <xf numFmtId="9" fontId="104" fillId="0" borderId="35" xfId="6" applyFont="1" applyFill="1" applyBorder="1" applyAlignment="1">
      <alignment horizontal="right" vertical="center" wrapText="1"/>
    </xf>
    <xf numFmtId="3" fontId="42" fillId="0" borderId="29" xfId="0" quotePrefix="1" applyNumberFormat="1" applyFont="1" applyBorder="1" applyAlignment="1">
      <alignment horizontal="right"/>
    </xf>
    <xf numFmtId="3" fontId="42" fillId="0" borderId="0" xfId="0" quotePrefix="1" applyNumberFormat="1" applyFont="1" applyAlignment="1">
      <alignment horizontal="right"/>
    </xf>
    <xf numFmtId="9" fontId="42" fillId="23" borderId="38" xfId="0" applyNumberFormat="1" applyFont="1" applyFill="1" applyBorder="1" applyAlignment="1">
      <alignment horizontal="right" vertical="center" wrapText="1"/>
    </xf>
    <xf numFmtId="9" fontId="42" fillId="23" borderId="36" xfId="0" applyNumberFormat="1" applyFont="1" applyFill="1" applyBorder="1" applyAlignment="1">
      <alignment horizontal="right" vertical="center" wrapText="1"/>
    </xf>
    <xf numFmtId="9" fontId="41" fillId="23" borderId="35" xfId="0" applyNumberFormat="1" applyFont="1" applyFill="1" applyBorder="1" applyAlignment="1">
      <alignment horizontal="right" vertical="center" wrapText="1"/>
    </xf>
    <xf numFmtId="9" fontId="41" fillId="23" borderId="36" xfId="0" applyNumberFormat="1" applyFont="1" applyFill="1" applyBorder="1" applyAlignment="1">
      <alignment horizontal="right" vertical="center" wrapText="1"/>
    </xf>
    <xf numFmtId="3" fontId="102" fillId="0" borderId="34" xfId="0" applyNumberFormat="1" applyFont="1" applyBorder="1" applyAlignment="1">
      <alignment horizontal="right" vertical="center" wrapText="1"/>
    </xf>
    <xf numFmtId="3" fontId="42" fillId="23" borderId="47" xfId="0" applyNumberFormat="1" applyFont="1" applyFill="1" applyBorder="1" applyAlignment="1">
      <alignment horizontal="right"/>
    </xf>
    <xf numFmtId="3" fontId="41" fillId="0" borderId="37" xfId="0" applyNumberFormat="1" applyFont="1" applyBorder="1" applyAlignment="1">
      <alignment horizontal="right" vertical="center" wrapText="1"/>
    </xf>
    <xf numFmtId="166" fontId="91" fillId="0" borderId="34" xfId="0" applyNumberFormat="1" applyFont="1" applyBorder="1" applyAlignment="1">
      <alignment horizontal="right" vertical="center"/>
    </xf>
    <xf numFmtId="166" fontId="42" fillId="23" borderId="37" xfId="0" applyNumberFormat="1" applyFont="1" applyFill="1" applyBorder="1" applyAlignment="1">
      <alignment horizontal="right"/>
    </xf>
    <xf numFmtId="0" fontId="40" fillId="20" borderId="34" xfId="0" applyFont="1" applyFill="1" applyBorder="1" applyAlignment="1">
      <alignment horizontal="right" vertical="center"/>
    </xf>
    <xf numFmtId="9" fontId="42" fillId="0" borderId="34" xfId="2" applyFont="1" applyFill="1" applyBorder="1" applyAlignment="1">
      <alignment horizontal="right"/>
    </xf>
    <xf numFmtId="9" fontId="42" fillId="23" borderId="37" xfId="2" applyFont="1" applyFill="1" applyBorder="1" applyAlignment="1">
      <alignment horizontal="right"/>
    </xf>
    <xf numFmtId="0" fontId="91" fillId="0" borderId="37" xfId="0" applyFont="1" applyBorder="1" applyAlignment="1">
      <alignment horizontal="right"/>
    </xf>
    <xf numFmtId="0" fontId="42" fillId="0" borderId="37" xfId="0" applyFont="1" applyBorder="1" applyAlignment="1">
      <alignment horizontal="right"/>
    </xf>
    <xf numFmtId="0" fontId="42" fillId="0" borderId="34" xfId="0" applyFont="1" applyBorder="1" applyAlignment="1">
      <alignment horizontal="right"/>
    </xf>
    <xf numFmtId="0" fontId="42" fillId="23" borderId="37" xfId="0" applyFont="1" applyFill="1" applyBorder="1" applyAlignment="1">
      <alignment horizontal="right" vertical="center" wrapText="1"/>
    </xf>
    <xf numFmtId="9" fontId="42" fillId="23" borderId="37" xfId="2" applyFont="1" applyFill="1" applyBorder="1" applyAlignment="1">
      <alignment horizontal="right" vertical="center" wrapText="1"/>
    </xf>
    <xf numFmtId="9" fontId="42" fillId="0" borderId="37" xfId="0" applyNumberFormat="1" applyFont="1" applyBorder="1" applyAlignment="1">
      <alignment horizontal="right"/>
    </xf>
    <xf numFmtId="0" fontId="102" fillId="0" borderId="51" xfId="0" applyFont="1" applyBorder="1" applyAlignment="1">
      <alignment horizontal="right" vertical="center"/>
    </xf>
    <xf numFmtId="0" fontId="40" fillId="19" borderId="64" xfId="0" applyFont="1" applyFill="1" applyBorder="1" applyAlignment="1">
      <alignment horizontal="right" vertical="center" wrapText="1"/>
    </xf>
    <xf numFmtId="0" fontId="40" fillId="19" borderId="63" xfId="0" applyFont="1" applyFill="1" applyBorder="1" applyAlignment="1">
      <alignment horizontal="right" vertical="center" wrapText="1"/>
    </xf>
    <xf numFmtId="0" fontId="40" fillId="19" borderId="65" xfId="0" applyFont="1" applyFill="1" applyBorder="1" applyAlignment="1">
      <alignment horizontal="right" vertical="center" wrapText="1"/>
    </xf>
    <xf numFmtId="3" fontId="42" fillId="0" borderId="63" xfId="4" applyNumberFormat="1" applyFont="1" applyFill="1" applyBorder="1" applyAlignment="1">
      <alignment horizontal="right"/>
    </xf>
    <xf numFmtId="3" fontId="42" fillId="0" borderId="65" xfId="4" applyNumberFormat="1" applyFont="1" applyFill="1" applyBorder="1" applyAlignment="1">
      <alignment horizontal="right"/>
    </xf>
    <xf numFmtId="170" fontId="42" fillId="18" borderId="63" xfId="4" applyNumberFormat="1" applyFont="1" applyFill="1" applyBorder="1" applyAlignment="1">
      <alignment horizontal="right"/>
    </xf>
    <xf numFmtId="170" fontId="42" fillId="18" borderId="65" xfId="4" applyNumberFormat="1" applyFont="1" applyFill="1" applyBorder="1" applyAlignment="1">
      <alignment horizontal="right"/>
    </xf>
    <xf numFmtId="170" fontId="42" fillId="18" borderId="63" xfId="4" quotePrefix="1" applyNumberFormat="1" applyFont="1" applyFill="1" applyBorder="1" applyAlignment="1">
      <alignment horizontal="right"/>
    </xf>
    <xf numFmtId="170" fontId="42" fillId="18" borderId="65" xfId="4" quotePrefix="1" applyNumberFormat="1" applyFont="1" applyFill="1" applyBorder="1" applyAlignment="1">
      <alignment horizontal="right"/>
    </xf>
    <xf numFmtId="170" fontId="42" fillId="0" borderId="63" xfId="4" applyNumberFormat="1" applyFont="1" applyFill="1" applyBorder="1" applyAlignment="1">
      <alignment horizontal="right"/>
    </xf>
    <xf numFmtId="170" fontId="42" fillId="0" borderId="65" xfId="4" applyNumberFormat="1" applyFont="1" applyFill="1" applyBorder="1" applyAlignment="1">
      <alignment horizontal="right"/>
    </xf>
    <xf numFmtId="170" fontId="42" fillId="0" borderId="66" xfId="4" applyNumberFormat="1" applyFont="1" applyFill="1" applyBorder="1" applyAlignment="1">
      <alignment horizontal="right"/>
    </xf>
    <xf numFmtId="170" fontId="42" fillId="0" borderId="51" xfId="4" applyNumberFormat="1" applyFont="1" applyFill="1" applyBorder="1" applyAlignment="1">
      <alignment horizontal="right"/>
    </xf>
    <xf numFmtId="170" fontId="41" fillId="18" borderId="59" xfId="4" applyNumberFormat="1" applyFont="1" applyFill="1" applyBorder="1" applyAlignment="1">
      <alignment horizontal="right"/>
    </xf>
    <xf numFmtId="170" fontId="41" fillId="18" borderId="51" xfId="4" applyNumberFormat="1" applyFont="1" applyFill="1" applyBorder="1" applyAlignment="1">
      <alignment horizontal="right"/>
    </xf>
    <xf numFmtId="3" fontId="42" fillId="0" borderId="65" xfId="0" applyNumberFormat="1" applyFont="1" applyBorder="1" applyAlignment="1">
      <alignment horizontal="right" vertical="center"/>
    </xf>
    <xf numFmtId="3" fontId="42" fillId="0" borderId="51" xfId="0" applyNumberFormat="1" applyFont="1" applyBorder="1" applyAlignment="1">
      <alignment horizontal="right" vertical="center"/>
    </xf>
    <xf numFmtId="179" fontId="42" fillId="0" borderId="51" xfId="4" applyNumberFormat="1" applyFont="1" applyBorder="1" applyAlignment="1">
      <alignment horizontal="right"/>
    </xf>
    <xf numFmtId="172" fontId="42" fillId="0" borderId="65" xfId="4" applyNumberFormat="1" applyFont="1" applyBorder="1" applyAlignment="1">
      <alignment horizontal="right" wrapText="1"/>
    </xf>
    <xf numFmtId="172" fontId="42" fillId="18" borderId="65" xfId="4" applyNumberFormat="1" applyFont="1" applyFill="1" applyBorder="1" applyAlignment="1">
      <alignment horizontal="right" wrapText="1"/>
    </xf>
    <xf numFmtId="171" fontId="42" fillId="0" borderId="51" xfId="0" applyNumberFormat="1" applyFont="1" applyBorder="1" applyAlignment="1">
      <alignment horizontal="right" wrapText="1"/>
    </xf>
    <xf numFmtId="3" fontId="102" fillId="0" borderId="51" xfId="0" applyNumberFormat="1" applyFont="1" applyBorder="1" applyAlignment="1">
      <alignment horizontal="right" vertical="center" wrapText="1"/>
    </xf>
    <xf numFmtId="0" fontId="40" fillId="19" borderId="0" xfId="0" applyFont="1" applyFill="1" applyAlignment="1">
      <alignment horizontal="right" vertical="center" wrapText="1"/>
    </xf>
    <xf numFmtId="3" fontId="102" fillId="0" borderId="65" xfId="4" applyNumberFormat="1" applyFont="1" applyBorder="1" applyAlignment="1">
      <alignment horizontal="right" vertical="center" wrapText="1"/>
    </xf>
    <xf numFmtId="170" fontId="102" fillId="0" borderId="65" xfId="4" applyNumberFormat="1" applyFont="1" applyFill="1" applyBorder="1" applyAlignment="1">
      <alignment horizontal="right" vertical="center"/>
    </xf>
    <xf numFmtId="3" fontId="102" fillId="0" borderId="51" xfId="4" applyNumberFormat="1" applyFont="1" applyFill="1" applyBorder="1" applyAlignment="1">
      <alignment horizontal="right" vertical="center"/>
    </xf>
    <xf numFmtId="3" fontId="102" fillId="0" borderId="51" xfId="4" applyNumberFormat="1" applyFont="1" applyBorder="1" applyAlignment="1">
      <alignment horizontal="right" vertical="center" wrapText="1"/>
    </xf>
    <xf numFmtId="3" fontId="42" fillId="0" borderId="51" xfId="0" applyNumberFormat="1" applyFont="1" applyBorder="1" applyAlignment="1">
      <alignment horizontal="right"/>
    </xf>
    <xf numFmtId="170" fontId="102" fillId="0" borderId="51" xfId="4" applyNumberFormat="1" applyFont="1" applyFill="1" applyBorder="1" applyAlignment="1">
      <alignment horizontal="right" vertical="center"/>
    </xf>
    <xf numFmtId="3" fontId="110" fillId="18" borderId="51" xfId="4" applyNumberFormat="1" applyFont="1" applyFill="1" applyBorder="1" applyAlignment="1">
      <alignment horizontal="right" vertical="center" wrapText="1"/>
    </xf>
    <xf numFmtId="0" fontId="40" fillId="19" borderId="55" xfId="0" applyFont="1" applyFill="1" applyBorder="1" applyAlignment="1">
      <alignment horizontal="right" vertical="center"/>
    </xf>
    <xf numFmtId="0" fontId="40" fillId="19" borderId="56" xfId="0" applyFont="1" applyFill="1" applyBorder="1" applyAlignment="1">
      <alignment horizontal="right" vertical="center"/>
    </xf>
    <xf numFmtId="0" fontId="40" fillId="19" borderId="20" xfId="0" applyFont="1" applyFill="1" applyBorder="1" applyAlignment="1">
      <alignment horizontal="right" vertical="center"/>
    </xf>
    <xf numFmtId="0" fontId="40" fillId="19" borderId="58" xfId="0" applyFont="1" applyFill="1" applyBorder="1" applyAlignment="1">
      <alignment horizontal="right" vertical="center"/>
    </xf>
    <xf numFmtId="168" fontId="40" fillId="19" borderId="20" xfId="4" applyNumberFormat="1" applyFont="1" applyFill="1" applyBorder="1" applyAlignment="1">
      <alignment horizontal="right" vertical="center"/>
    </xf>
    <xf numFmtId="168" fontId="130" fillId="19" borderId="20" xfId="4" applyNumberFormat="1" applyFont="1" applyFill="1" applyBorder="1" applyAlignment="1">
      <alignment horizontal="right" vertical="center"/>
    </xf>
    <xf numFmtId="168" fontId="130" fillId="19" borderId="58" xfId="4" applyNumberFormat="1" applyFont="1" applyFill="1" applyBorder="1" applyAlignment="1">
      <alignment horizontal="right" vertical="center"/>
    </xf>
    <xf numFmtId="0" fontId="40" fillId="15" borderId="73" xfId="0" applyFont="1" applyFill="1" applyBorder="1"/>
    <xf numFmtId="168" fontId="42" fillId="0" borderId="73" xfId="11" applyNumberFormat="1" applyFont="1" applyBorder="1" applyAlignment="1">
      <alignment horizontal="right" wrapText="1"/>
    </xf>
    <xf numFmtId="168" fontId="42" fillId="17" borderId="73" xfId="11" applyNumberFormat="1" applyFont="1" applyFill="1" applyBorder="1" applyAlignment="1">
      <alignment horizontal="right" wrapText="1"/>
    </xf>
    <xf numFmtId="168" fontId="42" fillId="0" borderId="73" xfId="11" applyNumberFormat="1" applyFont="1" applyFill="1" applyBorder="1" applyAlignment="1">
      <alignment horizontal="right" wrapText="1"/>
    </xf>
    <xf numFmtId="170" fontId="42" fillId="17" borderId="73" xfId="4" applyNumberFormat="1" applyFont="1" applyFill="1" applyBorder="1" applyAlignment="1">
      <alignment horizontal="right" wrapText="1"/>
    </xf>
    <xf numFmtId="168" fontId="42" fillId="0" borderId="73" xfId="11" applyNumberFormat="1" applyFont="1" applyBorder="1" applyAlignment="1">
      <alignment wrapText="1"/>
    </xf>
    <xf numFmtId="0" fontId="42" fillId="0" borderId="73" xfId="0" applyFont="1" applyBorder="1" applyAlignment="1">
      <alignment wrapText="1"/>
    </xf>
    <xf numFmtId="9" fontId="42" fillId="0" borderId="73" xfId="2" applyFont="1" applyFill="1" applyBorder="1" applyAlignment="1">
      <alignment horizontal="right" wrapText="1"/>
    </xf>
    <xf numFmtId="169" fontId="42" fillId="0" borderId="73" xfId="2" applyNumberFormat="1" applyFont="1" applyFill="1" applyBorder="1" applyAlignment="1">
      <alignment horizontal="right" wrapText="1"/>
    </xf>
    <xf numFmtId="169" fontId="42" fillId="17" borderId="73" xfId="2" applyNumberFormat="1" applyFont="1" applyFill="1" applyBorder="1" applyAlignment="1">
      <alignment horizontal="right" wrapText="1"/>
    </xf>
    <xf numFmtId="3" fontId="42" fillId="0" borderId="73" xfId="4" applyNumberFormat="1" applyFont="1" applyFill="1" applyBorder="1" applyAlignment="1">
      <alignment horizontal="right" wrapText="1"/>
    </xf>
    <xf numFmtId="3" fontId="110" fillId="17" borderId="73" xfId="4" applyNumberFormat="1" applyFont="1" applyFill="1" applyBorder="1" applyAlignment="1">
      <alignment horizontal="right" vertical="center" wrapText="1"/>
    </xf>
    <xf numFmtId="9" fontId="42" fillId="0" borderId="73" xfId="2" quotePrefix="1" applyFont="1" applyBorder="1" applyAlignment="1">
      <alignment horizontal="right" wrapText="1"/>
    </xf>
    <xf numFmtId="3" fontId="42" fillId="0" borderId="73" xfId="4" applyNumberFormat="1" applyFont="1" applyBorder="1" applyAlignment="1">
      <alignment horizontal="right" wrapText="1"/>
    </xf>
    <xf numFmtId="3" fontId="42" fillId="0" borderId="74" xfId="4" applyNumberFormat="1" applyFont="1" applyBorder="1" applyAlignment="1">
      <alignment horizontal="right" wrapText="1"/>
    </xf>
    <xf numFmtId="9" fontId="42" fillId="23" borderId="34" xfId="2" applyFont="1" applyFill="1" applyBorder="1" applyAlignment="1">
      <alignment horizontal="right"/>
    </xf>
    <xf numFmtId="168" fontId="42" fillId="0" borderId="30" xfId="11" applyNumberFormat="1" applyFont="1" applyFill="1" applyBorder="1" applyAlignment="1">
      <alignment horizontal="right" vertical="center" wrapText="1"/>
    </xf>
    <xf numFmtId="168" fontId="42" fillId="23" borderId="30" xfId="11" applyNumberFormat="1" applyFont="1" applyFill="1" applyBorder="1" applyAlignment="1">
      <alignment horizontal="right" vertical="center" wrapText="1"/>
    </xf>
    <xf numFmtId="179" fontId="42" fillId="0" borderId="101" xfId="11" applyNumberFormat="1" applyFont="1" applyBorder="1" applyAlignment="1">
      <alignment horizontal="right" wrapText="1"/>
    </xf>
    <xf numFmtId="179" fontId="42" fillId="0" borderId="102" xfId="11" applyNumberFormat="1" applyFont="1" applyBorder="1" applyAlignment="1">
      <alignment horizontal="right" wrapText="1"/>
    </xf>
    <xf numFmtId="179" fontId="41" fillId="0" borderId="100" xfId="11" applyNumberFormat="1" applyFont="1" applyBorder="1" applyAlignment="1">
      <alignment horizontal="right" wrapText="1"/>
    </xf>
    <xf numFmtId="164" fontId="40" fillId="12" borderId="91" xfId="11" applyNumberFormat="1" applyFont="1" applyFill="1" applyBorder="1" applyAlignment="1">
      <alignment horizontal="center" vertical="center" wrapText="1"/>
    </xf>
    <xf numFmtId="164" fontId="40" fillId="12" borderId="0" xfId="11" applyNumberFormat="1" applyFont="1" applyFill="1" applyBorder="1" applyAlignment="1">
      <alignment horizontal="center" vertical="center" wrapText="1"/>
    </xf>
    <xf numFmtId="164" fontId="40" fillId="12" borderId="92" xfId="11" applyNumberFormat="1" applyFont="1" applyFill="1" applyBorder="1" applyAlignment="1">
      <alignment horizontal="center" vertical="center" wrapText="1"/>
    </xf>
    <xf numFmtId="0" fontId="104" fillId="12" borderId="88" xfId="0" applyFont="1" applyFill="1" applyBorder="1" applyAlignment="1">
      <alignment vertical="center" wrapText="1"/>
    </xf>
    <xf numFmtId="0" fontId="104" fillId="12" borderId="91" xfId="0" applyFont="1" applyFill="1" applyBorder="1"/>
    <xf numFmtId="0" fontId="91" fillId="12" borderId="88" xfId="0" applyFont="1" applyFill="1" applyBorder="1"/>
    <xf numFmtId="0" fontId="91" fillId="12" borderId="91" xfId="0" applyFont="1" applyFill="1" applyBorder="1"/>
    <xf numFmtId="0" fontId="40" fillId="0" borderId="99" xfId="0" applyFont="1" applyBorder="1" applyAlignment="1">
      <alignment vertical="center"/>
    </xf>
    <xf numFmtId="0" fontId="40" fillId="12" borderId="101" xfId="0" applyFont="1" applyFill="1" applyBorder="1" applyAlignment="1">
      <alignment horizontal="center" vertical="top" wrapText="1"/>
    </xf>
    <xf numFmtId="0" fontId="101" fillId="12" borderId="99" xfId="0" applyFont="1" applyFill="1" applyBorder="1"/>
    <xf numFmtId="0" fontId="40" fillId="12" borderId="101" xfId="0" applyFont="1" applyFill="1" applyBorder="1" applyAlignment="1">
      <alignment wrapText="1"/>
    </xf>
    <xf numFmtId="164" fontId="42" fillId="0" borderId="100" xfId="11" applyNumberFormat="1" applyFont="1" applyBorder="1" applyAlignment="1">
      <alignment horizontal="right" wrapText="1"/>
    </xf>
    <xf numFmtId="164" fontId="42" fillId="0" borderId="101" xfId="11" applyNumberFormat="1" applyFont="1" applyBorder="1" applyAlignment="1">
      <alignment horizontal="right" wrapText="1"/>
    </xf>
    <xf numFmtId="179" fontId="42" fillId="0" borderId="100" xfId="11" applyNumberFormat="1" applyFont="1" applyBorder="1" applyAlignment="1">
      <alignment horizontal="right" wrapText="1"/>
    </xf>
    <xf numFmtId="164" fontId="41" fillId="0" borderId="100" xfId="11" applyNumberFormat="1" applyFont="1" applyBorder="1" applyAlignment="1">
      <alignment horizontal="right" wrapText="1"/>
    </xf>
    <xf numFmtId="0" fontId="91" fillId="0" borderId="101" xfId="4" applyNumberFormat="1" applyFont="1" applyBorder="1" applyAlignment="1">
      <alignment horizontal="right" vertical="center" wrapText="1"/>
    </xf>
    <xf numFmtId="168" fontId="91" fillId="0" borderId="101" xfId="11" applyNumberFormat="1" applyFont="1" applyBorder="1" applyAlignment="1">
      <alignment horizontal="right" vertical="center" wrapText="1"/>
    </xf>
    <xf numFmtId="168" fontId="91" fillId="0" borderId="99" xfId="11" applyNumberFormat="1" applyFont="1" applyBorder="1" applyAlignment="1">
      <alignment horizontal="right" vertical="center" wrapText="1"/>
    </xf>
    <xf numFmtId="168" fontId="91" fillId="0" borderId="100" xfId="11" applyNumberFormat="1" applyFont="1" applyBorder="1" applyAlignment="1">
      <alignment horizontal="right" vertical="center" wrapText="1"/>
    </xf>
    <xf numFmtId="168" fontId="91" fillId="0" borderId="99" xfId="0" applyNumberFormat="1" applyFont="1" applyBorder="1" applyAlignment="1">
      <alignment horizontal="right" vertical="center" wrapText="1"/>
    </xf>
    <xf numFmtId="0" fontId="42" fillId="0" borderId="101" xfId="0" applyFont="1" applyBorder="1" applyAlignment="1">
      <alignment horizontal="right" wrapText="1"/>
    </xf>
    <xf numFmtId="164" fontId="91" fillId="0" borderId="101" xfId="4" applyNumberFormat="1" applyFont="1" applyBorder="1" applyAlignment="1">
      <alignment horizontal="right" vertical="center" wrapText="1"/>
    </xf>
    <xf numFmtId="168" fontId="104" fillId="0" borderId="100" xfId="4" applyNumberFormat="1" applyFont="1" applyBorder="1" applyAlignment="1">
      <alignment horizontal="right" vertical="center" wrapText="1"/>
    </xf>
    <xf numFmtId="0" fontId="91" fillId="0" borderId="99" xfId="17" applyFont="1" applyBorder="1" applyAlignment="1">
      <alignment horizontal="right" vertical="center" wrapText="1"/>
    </xf>
    <xf numFmtId="43" fontId="91" fillId="0" borderId="101" xfId="4" applyFont="1" applyBorder="1" applyAlignment="1">
      <alignment horizontal="right" vertical="center" wrapText="1"/>
    </xf>
    <xf numFmtId="168" fontId="42" fillId="0" borderId="101" xfId="0" applyNumberFormat="1" applyFont="1" applyBorder="1" applyAlignment="1">
      <alignment horizontal="right" wrapText="1"/>
    </xf>
    <xf numFmtId="168" fontId="91" fillId="0" borderId="87" xfId="4" applyNumberFormat="1" applyFont="1" applyBorder="1" applyAlignment="1">
      <alignment vertical="center" wrapText="1"/>
    </xf>
    <xf numFmtId="168" fontId="104" fillId="0" borderId="99" xfId="4" applyNumberFormat="1" applyFont="1" applyFill="1" applyBorder="1" applyAlignment="1">
      <alignment horizontal="right" vertical="center" wrapText="1"/>
    </xf>
    <xf numFmtId="168" fontId="91" fillId="0" borderId="101" xfId="4" applyNumberFormat="1" applyFont="1" applyFill="1" applyBorder="1" applyAlignment="1">
      <alignment horizontal="right" vertical="center" wrapText="1"/>
    </xf>
    <xf numFmtId="168" fontId="91" fillId="0" borderId="100" xfId="4" applyNumberFormat="1" applyFont="1" applyFill="1" applyBorder="1" applyAlignment="1">
      <alignment horizontal="right" vertical="center" wrapText="1"/>
    </xf>
    <xf numFmtId="0" fontId="33" fillId="24" borderId="5" xfId="0" applyFont="1" applyFill="1" applyBorder="1"/>
    <xf numFmtId="0" fontId="33" fillId="25" borderId="5" xfId="0" applyFont="1" applyFill="1" applyBorder="1"/>
    <xf numFmtId="0" fontId="42" fillId="24" borderId="9" xfId="0" applyFont="1" applyFill="1" applyBorder="1" applyAlignment="1">
      <alignment vertical="center"/>
    </xf>
    <xf numFmtId="0" fontId="26" fillId="11" borderId="0" xfId="0" applyFont="1" applyFill="1"/>
    <xf numFmtId="0" fontId="63" fillId="11" borderId="0" xfId="0" applyFont="1" applyFill="1"/>
    <xf numFmtId="0" fontId="62" fillId="11" borderId="0" xfId="0" applyFont="1" applyFill="1"/>
    <xf numFmtId="0" fontId="26" fillId="11" borderId="104" xfId="0" applyFont="1" applyFill="1" applyBorder="1"/>
    <xf numFmtId="0" fontId="62" fillId="11" borderId="104" xfId="0" applyFont="1" applyFill="1" applyBorder="1"/>
    <xf numFmtId="0" fontId="8" fillId="11" borderId="0" xfId="0" applyFont="1" applyFill="1"/>
    <xf numFmtId="0" fontId="62" fillId="11" borderId="105" xfId="0" applyFont="1" applyFill="1" applyBorder="1"/>
    <xf numFmtId="0" fontId="8" fillId="11" borderId="105" xfId="0" applyFont="1" applyFill="1" applyBorder="1"/>
    <xf numFmtId="0" fontId="8" fillId="11" borderId="104" xfId="0" applyFont="1" applyFill="1" applyBorder="1"/>
    <xf numFmtId="0" fontId="62" fillId="11" borderId="0" xfId="0" applyFont="1" applyFill="1" applyAlignment="1">
      <alignment horizontal="center"/>
    </xf>
    <xf numFmtId="0" fontId="62" fillId="11" borderId="104" xfId="0" applyFont="1" applyFill="1" applyBorder="1" applyAlignment="1">
      <alignment horizontal="center"/>
    </xf>
    <xf numFmtId="0" fontId="95" fillId="0" borderId="0" xfId="8" applyFont="1" applyAlignment="1">
      <alignment vertical="center"/>
    </xf>
    <xf numFmtId="0" fontId="81" fillId="0" borderId="41" xfId="8" applyFont="1" applyBorder="1" applyAlignment="1">
      <alignment horizontal="left" vertical="center"/>
    </xf>
    <xf numFmtId="0" fontId="95" fillId="0" borderId="0" xfId="0" applyFont="1" applyAlignment="1">
      <alignment vertical="top" wrapText="1"/>
    </xf>
    <xf numFmtId="0" fontId="91" fillId="0" borderId="101" xfId="2" applyNumberFormat="1" applyFont="1" applyBorder="1" applyAlignment="1">
      <alignment horizontal="right" vertical="center"/>
    </xf>
    <xf numFmtId="0" fontId="42" fillId="26" borderId="99" xfId="0" applyFont="1" applyFill="1" applyBorder="1" applyAlignment="1">
      <alignment horizontal="right" vertical="center"/>
    </xf>
    <xf numFmtId="0" fontId="42" fillId="26" borderId="100" xfId="0" applyFont="1" applyFill="1" applyBorder="1" applyAlignment="1">
      <alignment horizontal="right" vertical="center"/>
    </xf>
    <xf numFmtId="0" fontId="41" fillId="26" borderId="99" xfId="0" applyFont="1" applyFill="1" applyBorder="1" applyAlignment="1">
      <alignment horizontal="right" vertical="center"/>
    </xf>
    <xf numFmtId="0" fontId="42" fillId="26" borderId="101" xfId="0" applyFont="1" applyFill="1" applyBorder="1" applyAlignment="1">
      <alignment horizontal="right" vertical="center"/>
    </xf>
    <xf numFmtId="166" fontId="104" fillId="26" borderId="101" xfId="0" applyNumberFormat="1" applyFont="1" applyFill="1" applyBorder="1" applyAlignment="1">
      <alignment vertical="center"/>
    </xf>
    <xf numFmtId="166" fontId="42" fillId="26" borderId="101" xfId="0" applyNumberFormat="1" applyFont="1" applyFill="1" applyBorder="1" applyAlignment="1">
      <alignment horizontal="right" vertical="center"/>
    </xf>
    <xf numFmtId="166" fontId="42" fillId="26" borderId="100" xfId="0" applyNumberFormat="1" applyFont="1" applyFill="1" applyBorder="1" applyAlignment="1">
      <alignment horizontal="right" vertical="center"/>
    </xf>
    <xf numFmtId="0" fontId="104" fillId="26" borderId="99" xfId="0" applyFont="1" applyFill="1" applyBorder="1" applyAlignment="1">
      <alignment vertical="center"/>
    </xf>
    <xf numFmtId="0" fontId="41" fillId="26" borderId="100" xfId="0" applyFont="1" applyFill="1" applyBorder="1" applyAlignment="1">
      <alignment vertical="center"/>
    </xf>
    <xf numFmtId="168" fontId="104" fillId="26" borderId="99" xfId="4" applyNumberFormat="1" applyFont="1" applyFill="1" applyBorder="1" applyAlignment="1">
      <alignment horizontal="right" vertical="center" wrapText="1"/>
    </xf>
    <xf numFmtId="0" fontId="91" fillId="26" borderId="99" xfId="0" applyFont="1" applyFill="1" applyBorder="1" applyAlignment="1">
      <alignment horizontal="right" vertical="center"/>
    </xf>
    <xf numFmtId="0" fontId="91" fillId="26" borderId="102" xfId="0" applyFont="1" applyFill="1" applyBorder="1" applyAlignment="1">
      <alignment horizontal="right" vertical="center"/>
    </xf>
    <xf numFmtId="0" fontId="91" fillId="26" borderId="100" xfId="0" applyFont="1" applyFill="1" applyBorder="1" applyAlignment="1">
      <alignment horizontal="right" vertical="center"/>
    </xf>
    <xf numFmtId="0" fontId="91" fillId="26" borderId="101" xfId="0" applyFont="1" applyFill="1" applyBorder="1" applyAlignment="1">
      <alignment horizontal="right" vertical="center"/>
    </xf>
    <xf numFmtId="0" fontId="91" fillId="26" borderId="101" xfId="11" applyNumberFormat="1" applyFont="1" applyFill="1" applyBorder="1" applyAlignment="1">
      <alignment horizontal="right" vertical="center"/>
    </xf>
    <xf numFmtId="9" fontId="91" fillId="26" borderId="100" xfId="2" applyFont="1" applyFill="1" applyBorder="1" applyAlignment="1">
      <alignment horizontal="right" vertical="center"/>
    </xf>
    <xf numFmtId="9" fontId="91" fillId="0" borderId="101" xfId="2" applyFont="1" applyFill="1" applyBorder="1" applyAlignment="1">
      <alignment horizontal="right" vertical="center"/>
    </xf>
    <xf numFmtId="0" fontId="104" fillId="0" borderId="101" xfId="0" applyFont="1" applyBorder="1" applyAlignment="1">
      <alignment horizontal="left" vertical="center"/>
    </xf>
    <xf numFmtId="3" fontId="104" fillId="26" borderId="101" xfId="0" applyNumberFormat="1" applyFont="1" applyFill="1" applyBorder="1" applyAlignment="1">
      <alignment horizontal="right" vertical="center" wrapText="1"/>
    </xf>
    <xf numFmtId="3" fontId="104" fillId="0" borderId="101" xfId="0" applyNumberFormat="1" applyFont="1" applyBorder="1" applyAlignment="1">
      <alignment horizontal="right" vertical="center" wrapText="1"/>
    </xf>
    <xf numFmtId="3" fontId="104" fillId="0" borderId="101" xfId="4" applyNumberFormat="1" applyFont="1" applyBorder="1" applyAlignment="1">
      <alignment horizontal="right" vertical="center" wrapText="1"/>
    </xf>
    <xf numFmtId="168" fontId="98" fillId="26" borderId="101" xfId="4" applyNumberFormat="1" applyFont="1" applyFill="1" applyBorder="1" applyAlignment="1">
      <alignment vertical="center" wrapText="1"/>
    </xf>
    <xf numFmtId="9" fontId="91" fillId="26" borderId="100" xfId="11" applyNumberFormat="1" applyFont="1" applyFill="1" applyBorder="1" applyAlignment="1">
      <alignment horizontal="right" vertical="center" wrapText="1"/>
    </xf>
    <xf numFmtId="168" fontId="91" fillId="26" borderId="100" xfId="4" applyNumberFormat="1" applyFont="1" applyFill="1" applyBorder="1" applyAlignment="1">
      <alignment horizontal="right" vertical="center" wrapText="1"/>
    </xf>
    <xf numFmtId="180" fontId="91" fillId="26" borderId="99" xfId="0" applyNumberFormat="1" applyFont="1" applyFill="1" applyBorder="1" applyAlignment="1">
      <alignment horizontal="right" vertical="center" wrapText="1"/>
    </xf>
    <xf numFmtId="180" fontId="91" fillId="26" borderId="101" xfId="0" applyNumberFormat="1" applyFont="1" applyFill="1" applyBorder="1" applyAlignment="1">
      <alignment horizontal="right" vertical="center" wrapText="1"/>
    </xf>
    <xf numFmtId="180" fontId="91" fillId="26" borderId="100" xfId="0" applyNumberFormat="1" applyFont="1" applyFill="1" applyBorder="1" applyAlignment="1">
      <alignment horizontal="right" vertical="center" wrapText="1"/>
    </xf>
    <xf numFmtId="179" fontId="42" fillId="26" borderId="101" xfId="11" applyNumberFormat="1" applyFont="1" applyFill="1" applyBorder="1" applyAlignment="1">
      <alignment horizontal="right" wrapText="1"/>
    </xf>
    <xf numFmtId="179" fontId="42" fillId="26" borderId="102" xfId="11" applyNumberFormat="1" applyFont="1" applyFill="1" applyBorder="1" applyAlignment="1">
      <alignment horizontal="right" wrapText="1"/>
    </xf>
    <xf numFmtId="179" fontId="41" fillId="26" borderId="100" xfId="11" applyNumberFormat="1" applyFont="1" applyFill="1" applyBorder="1" applyAlignment="1">
      <alignment horizontal="right" wrapText="1"/>
    </xf>
    <xf numFmtId="179" fontId="41" fillId="26" borderId="96" xfId="11" applyNumberFormat="1" applyFont="1" applyFill="1" applyBorder="1"/>
    <xf numFmtId="164" fontId="41" fillId="26" borderId="100" xfId="11" applyNumberFormat="1" applyFont="1" applyFill="1" applyBorder="1" applyAlignment="1">
      <alignment horizontal="right" wrapText="1"/>
    </xf>
    <xf numFmtId="180" fontId="91" fillId="26" borderId="101" xfId="0" applyNumberFormat="1" applyFont="1" applyFill="1" applyBorder="1" applyAlignment="1">
      <alignment vertical="center"/>
    </xf>
    <xf numFmtId="181" fontId="91" fillId="26" borderId="100" xfId="0" applyNumberFormat="1" applyFont="1" applyFill="1" applyBorder="1" applyAlignment="1">
      <alignment vertical="center"/>
    </xf>
    <xf numFmtId="168" fontId="91" fillId="26" borderId="87" xfId="11" applyNumberFormat="1" applyFont="1" applyFill="1" applyBorder="1" applyAlignment="1">
      <alignment vertical="center"/>
    </xf>
    <xf numFmtId="171" fontId="91" fillId="26" borderId="99" xfId="0" applyNumberFormat="1" applyFont="1" applyFill="1" applyBorder="1" applyAlignment="1">
      <alignment vertical="center"/>
    </xf>
    <xf numFmtId="171" fontId="91" fillId="26" borderId="101" xfId="0" applyNumberFormat="1" applyFont="1" applyFill="1" applyBorder="1" applyAlignment="1">
      <alignment vertical="center"/>
    </xf>
    <xf numFmtId="171" fontId="91" fillId="26" borderId="100" xfId="0" applyNumberFormat="1" applyFont="1" applyFill="1" applyBorder="1" applyAlignment="1">
      <alignment vertical="center"/>
    </xf>
    <xf numFmtId="168" fontId="91" fillId="26" borderId="99" xfId="4" applyNumberFormat="1" applyFont="1" applyFill="1" applyBorder="1" applyAlignment="1">
      <alignment horizontal="right" vertical="center" wrapText="1"/>
    </xf>
    <xf numFmtId="0" fontId="91" fillId="26" borderId="101" xfId="0" applyFont="1" applyFill="1" applyBorder="1" applyAlignment="1">
      <alignment horizontal="right" vertical="center" wrapText="1"/>
    </xf>
    <xf numFmtId="168" fontId="91" fillId="0" borderId="99" xfId="11" applyNumberFormat="1" applyFont="1" applyFill="1" applyBorder="1" applyAlignment="1">
      <alignment horizontal="right" vertical="center" wrapText="1"/>
    </xf>
    <xf numFmtId="175" fontId="102" fillId="18" borderId="51" xfId="4" applyNumberFormat="1" applyFont="1" applyFill="1" applyBorder="1" applyAlignment="1">
      <alignment horizontal="right" vertical="center"/>
    </xf>
    <xf numFmtId="0" fontId="42" fillId="0" borderId="67" xfId="0" applyFont="1" applyBorder="1"/>
    <xf numFmtId="3" fontId="104" fillId="0" borderId="62" xfId="0" applyNumberFormat="1" applyFont="1" applyBorder="1" applyAlignment="1">
      <alignment horizontal="right" vertical="center" wrapText="1"/>
    </xf>
    <xf numFmtId="0" fontId="110" fillId="0" borderId="65" xfId="0" applyFont="1" applyBorder="1" applyAlignment="1">
      <alignment horizontal="left" vertical="center"/>
    </xf>
    <xf numFmtId="3" fontId="104" fillId="0" borderId="65" xfId="0" applyNumberFormat="1" applyFont="1" applyBorder="1" applyAlignment="1">
      <alignment horizontal="right" vertical="center" wrapText="1"/>
    </xf>
    <xf numFmtId="0" fontId="110" fillId="18" borderId="51" xfId="0" applyFont="1" applyFill="1" applyBorder="1" applyAlignment="1">
      <alignment horizontal="left" vertical="center"/>
    </xf>
    <xf numFmtId="0" fontId="86" fillId="0" borderId="4" xfId="0" applyFont="1" applyBorder="1" applyAlignment="1">
      <alignment horizontal="left" vertical="center" wrapText="1"/>
    </xf>
    <xf numFmtId="0" fontId="86" fillId="0" borderId="4" xfId="0" applyFont="1" applyBorder="1" applyAlignment="1">
      <alignment horizontal="left" vertical="center"/>
    </xf>
    <xf numFmtId="0" fontId="40" fillId="5" borderId="107" xfId="0" applyFont="1" applyFill="1" applyBorder="1" applyAlignment="1">
      <alignment horizontal="left" vertical="center" wrapText="1"/>
    </xf>
    <xf numFmtId="0" fontId="40" fillId="5" borderId="108" xfId="0" applyFont="1" applyFill="1" applyBorder="1" applyAlignment="1">
      <alignment horizontal="left" vertical="top" wrapText="1"/>
    </xf>
    <xf numFmtId="0" fontId="85" fillId="0" borderId="107" xfId="0" applyFont="1" applyBorder="1" applyAlignment="1">
      <alignment horizontal="left" vertical="center" wrapText="1"/>
    </xf>
    <xf numFmtId="0" fontId="85" fillId="0" borderId="108" xfId="0" applyFont="1" applyBorder="1" applyAlignment="1">
      <alignment horizontal="left" vertical="top"/>
    </xf>
    <xf numFmtId="0" fontId="86" fillId="0" borderId="108" xfId="0" applyFont="1" applyBorder="1" applyAlignment="1">
      <alignment horizontal="left" vertical="top" wrapText="1"/>
    </xf>
    <xf numFmtId="0" fontId="87" fillId="0" borderId="108" xfId="3" applyFont="1" applyBorder="1" applyAlignment="1">
      <alignment horizontal="left" vertical="top" wrapText="1"/>
    </xf>
    <xf numFmtId="0" fontId="85" fillId="0" borderId="106" xfId="0" applyFont="1" applyBorder="1" applyAlignment="1">
      <alignment horizontal="left" vertical="center" wrapText="1"/>
    </xf>
    <xf numFmtId="0" fontId="85" fillId="0" borderId="109" xfId="0" applyFont="1" applyBorder="1" applyAlignment="1">
      <alignment horizontal="left" vertical="top"/>
    </xf>
    <xf numFmtId="0" fontId="86" fillId="0" borderId="109" xfId="0" applyFont="1" applyBorder="1" applyAlignment="1">
      <alignment horizontal="left" vertical="top" wrapText="1"/>
    </xf>
    <xf numFmtId="0" fontId="85" fillId="0" borderId="111" xfId="0" applyFont="1" applyBorder="1" applyAlignment="1">
      <alignment horizontal="left" vertical="top"/>
    </xf>
    <xf numFmtId="0" fontId="86" fillId="0" borderId="111" xfId="0" applyFont="1" applyBorder="1" applyAlignment="1">
      <alignment horizontal="left" vertical="top" wrapText="1"/>
    </xf>
    <xf numFmtId="16" fontId="85" fillId="0" borderId="108" xfId="0" applyNumberFormat="1" applyFont="1" applyBorder="1" applyAlignment="1">
      <alignment horizontal="left" vertical="top"/>
    </xf>
    <xf numFmtId="0" fontId="86" fillId="3" borderId="109" xfId="0" applyFont="1" applyFill="1" applyBorder="1" applyAlignment="1">
      <alignment horizontal="left" vertical="top" wrapText="1"/>
    </xf>
    <xf numFmtId="0" fontId="86" fillId="6" borderId="4" xfId="0" applyFont="1" applyFill="1" applyBorder="1" applyAlignment="1">
      <alignment horizontal="left" vertical="top" wrapText="1"/>
    </xf>
    <xf numFmtId="0" fontId="86" fillId="6" borderId="4" xfId="0" applyFont="1" applyFill="1" applyBorder="1" applyAlignment="1">
      <alignment horizontal="left" vertical="top"/>
    </xf>
    <xf numFmtId="0" fontId="86" fillId="0" borderId="112" xfId="0" applyFont="1" applyBorder="1" applyAlignment="1">
      <alignment horizontal="left" vertical="top" wrapText="1"/>
    </xf>
    <xf numFmtId="0" fontId="86" fillId="0" borderId="112" xfId="0" applyFont="1" applyBorder="1" applyAlignment="1">
      <alignment horizontal="left" vertical="top"/>
    </xf>
    <xf numFmtId="0" fontId="40" fillId="5" borderId="113" xfId="0" applyFont="1" applyFill="1" applyBorder="1" applyAlignment="1">
      <alignment horizontal="left" vertical="top" wrapText="1"/>
    </xf>
    <xf numFmtId="0" fontId="85" fillId="2" borderId="113" xfId="0" applyFont="1" applyFill="1" applyBorder="1" applyAlignment="1">
      <alignment horizontal="left" vertical="top"/>
    </xf>
    <xf numFmtId="0" fontId="85" fillId="0" borderId="113" xfId="0" applyFont="1" applyBorder="1" applyAlignment="1">
      <alignment horizontal="left" vertical="top"/>
    </xf>
    <xf numFmtId="0" fontId="85" fillId="6" borderId="113" xfId="0" applyFont="1" applyFill="1" applyBorder="1" applyAlignment="1">
      <alignment horizontal="left" vertical="top"/>
    </xf>
    <xf numFmtId="0" fontId="85" fillId="0" borderId="114" xfId="0" applyFont="1" applyBorder="1" applyAlignment="1">
      <alignment horizontal="left" vertical="top"/>
    </xf>
    <xf numFmtId="0" fontId="85" fillId="2" borderId="108" xfId="0" applyFont="1" applyFill="1" applyBorder="1" applyAlignment="1">
      <alignment horizontal="left" vertical="top"/>
    </xf>
    <xf numFmtId="0" fontId="85" fillId="6" borderId="108" xfId="0" applyFont="1" applyFill="1" applyBorder="1" applyAlignment="1">
      <alignment horizontal="left" vertical="top"/>
    </xf>
    <xf numFmtId="0" fontId="85" fillId="0" borderId="115" xfId="0" applyFont="1" applyBorder="1" applyAlignment="1">
      <alignment horizontal="left" vertical="top"/>
    </xf>
    <xf numFmtId="0" fontId="42" fillId="0" borderId="4" xfId="0" applyFont="1" applyBorder="1" applyAlignment="1">
      <alignment vertical="center" wrapText="1"/>
    </xf>
    <xf numFmtId="0" fontId="42" fillId="0" borderId="4" xfId="0" applyFont="1" applyBorder="1" applyAlignment="1">
      <alignment horizontal="left" vertical="center" wrapText="1"/>
    </xf>
    <xf numFmtId="0" fontId="42" fillId="2" borderId="4" xfId="0" applyFont="1" applyFill="1" applyBorder="1" applyAlignment="1">
      <alignment horizontal="left" vertical="center" wrapText="1"/>
    </xf>
    <xf numFmtId="0" fontId="42" fillId="2" borderId="4" xfId="0" applyFont="1" applyFill="1" applyBorder="1" applyAlignment="1">
      <alignment vertical="center" wrapText="1"/>
    </xf>
    <xf numFmtId="0" fontId="42" fillId="2" borderId="112" xfId="0" applyFont="1" applyFill="1" applyBorder="1" applyAlignment="1">
      <alignment vertical="center" wrapText="1"/>
    </xf>
    <xf numFmtId="0" fontId="25" fillId="0" borderId="33" xfId="0" applyFont="1" applyBorder="1"/>
    <xf numFmtId="0" fontId="25" fillId="0" borderId="113" xfId="0" applyFont="1" applyBorder="1"/>
    <xf numFmtId="0" fontId="0" fillId="0" borderId="0" xfId="0" applyAlignment="1">
      <alignment horizontal="right" wrapText="1"/>
    </xf>
    <xf numFmtId="0" fontId="150" fillId="0" borderId="0" xfId="0" applyFont="1"/>
    <xf numFmtId="0" fontId="150" fillId="0" borderId="0" xfId="0" applyFont="1" applyAlignment="1">
      <alignment horizontal="left" vertical="top"/>
    </xf>
    <xf numFmtId="0" fontId="42" fillId="0" borderId="0" xfId="0" applyFont="1" applyAlignment="1" applyProtection="1">
      <alignment horizontal="left" vertical="top" wrapText="1"/>
      <protection locked="0"/>
    </xf>
    <xf numFmtId="0" fontId="25" fillId="0" borderId="0" xfId="0" applyFont="1" applyAlignment="1" applyProtection="1">
      <alignment horizontal="left" vertical="top" wrapText="1"/>
      <protection locked="0"/>
    </xf>
    <xf numFmtId="168" fontId="91" fillId="26" borderId="101" xfId="4" applyNumberFormat="1" applyFont="1" applyFill="1" applyBorder="1" applyAlignment="1">
      <alignment horizontal="right" vertical="center" wrapText="1"/>
    </xf>
    <xf numFmtId="168" fontId="104" fillId="26" borderId="100" xfId="4" applyNumberFormat="1" applyFont="1" applyFill="1" applyBorder="1" applyAlignment="1">
      <alignment horizontal="right" vertical="center" wrapText="1"/>
    </xf>
    <xf numFmtId="164" fontId="31" fillId="0" borderId="0" xfId="11" applyNumberFormat="1" applyFont="1" applyFill="1" applyBorder="1" applyAlignment="1"/>
    <xf numFmtId="169" fontId="31" fillId="0" borderId="0" xfId="2" applyNumberFormat="1" applyFont="1" applyFill="1" applyBorder="1" applyAlignment="1"/>
    <xf numFmtId="10" fontId="31" fillId="0" borderId="0" xfId="2" applyNumberFormat="1" applyFont="1" applyFill="1" applyBorder="1" applyAlignment="1"/>
    <xf numFmtId="0" fontId="25" fillId="0" borderId="0" xfId="0" applyFont="1" applyProtection="1">
      <protection locked="0"/>
    </xf>
    <xf numFmtId="0" fontId="52" fillId="13" borderId="0" xfId="0" applyFont="1" applyFill="1" applyAlignment="1" applyProtection="1">
      <alignment horizontal="left" vertical="center"/>
      <protection locked="0"/>
    </xf>
    <xf numFmtId="0" fontId="52" fillId="13" borderId="17" xfId="0" applyFont="1" applyFill="1" applyBorder="1" applyAlignment="1" applyProtection="1">
      <alignment horizontal="left" vertical="center"/>
      <protection locked="0"/>
    </xf>
    <xf numFmtId="0" fontId="42" fillId="0" borderId="0" xfId="0" applyFont="1" applyAlignment="1" applyProtection="1">
      <alignment horizontal="left" vertical="top" wrapText="1"/>
      <protection locked="0"/>
    </xf>
    <xf numFmtId="0" fontId="42" fillId="0" borderId="0" xfId="0" applyFont="1" applyAlignment="1">
      <alignment wrapText="1"/>
    </xf>
    <xf numFmtId="0" fontId="54" fillId="10" borderId="0" xfId="0" applyFont="1" applyFill="1" applyAlignment="1">
      <alignment horizontal="center" vertical="center"/>
    </xf>
    <xf numFmtId="0" fontId="54" fillId="12" borderId="0" xfId="0" applyFont="1" applyFill="1" applyAlignment="1">
      <alignment horizontal="center" vertical="center"/>
    </xf>
    <xf numFmtId="0" fontId="91" fillId="0" borderId="0" xfId="3" applyFont="1" applyFill="1" applyAlignment="1">
      <alignment horizontal="left" wrapText="1"/>
    </xf>
    <xf numFmtId="0" fontId="54" fillId="11" borderId="0" xfId="0" applyFont="1" applyFill="1" applyAlignment="1">
      <alignment horizontal="center" vertical="center"/>
    </xf>
    <xf numFmtId="0" fontId="54" fillId="20" borderId="0" xfId="0" applyFont="1" applyFill="1" applyAlignment="1">
      <alignment horizontal="center" vertical="center"/>
    </xf>
    <xf numFmtId="0" fontId="42" fillId="0" borderId="0" xfId="0" applyFont="1" applyAlignment="1">
      <alignment horizontal="left" vertical="center" indent="1"/>
    </xf>
    <xf numFmtId="0" fontId="86" fillId="0" borderId="108" xfId="0" applyFont="1" applyBorder="1" applyAlignment="1">
      <alignment horizontal="left" vertical="center" wrapText="1"/>
    </xf>
    <xf numFmtId="0" fontId="86" fillId="0" borderId="109" xfId="0" applyFont="1" applyBorder="1" applyAlignment="1">
      <alignment horizontal="left" vertical="center" wrapText="1"/>
    </xf>
    <xf numFmtId="0" fontId="86" fillId="0" borderId="111" xfId="0" applyFont="1" applyBorder="1" applyAlignment="1">
      <alignment horizontal="left" vertical="center" wrapText="1"/>
    </xf>
    <xf numFmtId="0" fontId="85" fillId="0" borderId="107" xfId="0" applyFont="1" applyBorder="1" applyAlignment="1">
      <alignment horizontal="left" vertical="center" wrapText="1"/>
    </xf>
    <xf numFmtId="0" fontId="85" fillId="0" borderId="106" xfId="0" applyFont="1" applyBorder="1" applyAlignment="1">
      <alignment horizontal="left" vertical="center" wrapText="1"/>
    </xf>
    <xf numFmtId="0" fontId="70" fillId="13" borderId="0" xfId="0" applyFont="1" applyFill="1" applyAlignment="1">
      <alignment horizontal="left" vertical="center"/>
    </xf>
    <xf numFmtId="0" fontId="70" fillId="13" borderId="18" xfId="0" applyFont="1" applyFill="1" applyBorder="1" applyAlignment="1">
      <alignment horizontal="left" vertical="center"/>
    </xf>
    <xf numFmtId="0" fontId="85" fillId="0" borderId="110" xfId="0" applyFont="1" applyBorder="1" applyAlignment="1">
      <alignment horizontal="left" vertical="center" wrapText="1"/>
    </xf>
    <xf numFmtId="0" fontId="63" fillId="5" borderId="0" xfId="0" applyFont="1" applyFill="1" applyAlignment="1">
      <alignment horizontal="left" vertical="center" wrapText="1"/>
    </xf>
    <xf numFmtId="0" fontId="86" fillId="0" borderId="111" xfId="0" applyFont="1" applyBorder="1" applyAlignment="1">
      <alignment horizontal="left" vertical="top" wrapText="1"/>
    </xf>
    <xf numFmtId="0" fontId="86" fillId="0" borderId="108" xfId="0" applyFont="1" applyBorder="1" applyAlignment="1">
      <alignment horizontal="left" vertical="top" wrapText="1"/>
    </xf>
    <xf numFmtId="0" fontId="86" fillId="0" borderId="109" xfId="0" applyFont="1" applyBorder="1" applyAlignment="1">
      <alignment horizontal="left" vertical="top" wrapText="1"/>
    </xf>
    <xf numFmtId="0" fontId="86" fillId="0" borderId="4" xfId="0" applyFont="1" applyBorder="1" applyAlignment="1">
      <alignment horizontal="left" vertical="center" wrapText="1"/>
    </xf>
    <xf numFmtId="0" fontId="86" fillId="0" borderId="4" xfId="0" applyFont="1" applyBorder="1" applyAlignment="1">
      <alignment horizontal="left" vertical="center"/>
    </xf>
    <xf numFmtId="0" fontId="42" fillId="0" borderId="4" xfId="0" applyFont="1" applyBorder="1" applyAlignment="1">
      <alignment vertical="center" wrapText="1"/>
    </xf>
    <xf numFmtId="0" fontId="42" fillId="0" borderId="4" xfId="0" applyFont="1" applyBorder="1" applyAlignment="1">
      <alignment vertical="center"/>
    </xf>
    <xf numFmtId="0" fontId="42" fillId="0" borderId="112" xfId="0" applyFont="1" applyBorder="1" applyAlignment="1">
      <alignment vertical="center"/>
    </xf>
    <xf numFmtId="0" fontId="54" fillId="5" borderId="4" xfId="0" applyFont="1" applyFill="1" applyBorder="1" applyAlignment="1">
      <alignment vertical="center"/>
    </xf>
    <xf numFmtId="0" fontId="54" fillId="5" borderId="0" xfId="0" applyFont="1" applyFill="1" applyAlignment="1">
      <alignment vertical="center"/>
    </xf>
    <xf numFmtId="0" fontId="42" fillId="0" borderId="4" xfId="0" applyFont="1" applyBorder="1" applyAlignment="1">
      <alignment horizontal="left" vertical="center" wrapText="1"/>
    </xf>
    <xf numFmtId="0" fontId="42" fillId="0" borderId="4" xfId="0" applyFont="1" applyBorder="1" applyAlignment="1">
      <alignment horizontal="left" vertical="center"/>
    </xf>
    <xf numFmtId="0" fontId="90" fillId="0" borderId="0" xfId="0" applyFont="1" applyAlignment="1">
      <alignment vertical="center" wrapText="1"/>
    </xf>
    <xf numFmtId="0" fontId="63" fillId="11" borderId="0" xfId="0" applyFont="1" applyFill="1" applyAlignment="1">
      <alignment horizontal="left"/>
    </xf>
    <xf numFmtId="0" fontId="90" fillId="0" borderId="0" xfId="0" applyFont="1" applyAlignment="1">
      <alignment horizontal="left" vertical="top" wrapText="1"/>
    </xf>
    <xf numFmtId="0" fontId="42" fillId="0" borderId="0" xfId="0" applyFont="1" applyAlignment="1">
      <alignment horizontal="left" vertical="center"/>
    </xf>
    <xf numFmtId="0" fontId="25" fillId="0" borderId="0" xfId="0" applyFont="1" applyAlignment="1">
      <alignment horizontal="left" vertical="top"/>
    </xf>
    <xf numFmtId="0" fontId="55" fillId="17" borderId="0" xfId="0" applyFont="1" applyFill="1" applyAlignment="1">
      <alignment horizontal="left" vertical="center"/>
    </xf>
    <xf numFmtId="0" fontId="90" fillId="0" borderId="0" xfId="0" applyFont="1" applyAlignment="1">
      <alignment vertical="top" wrapText="1"/>
    </xf>
    <xf numFmtId="0" fontId="90" fillId="0" borderId="0" xfId="0" applyFont="1" applyAlignment="1">
      <alignment horizontal="left" vertical="center" wrapText="1"/>
    </xf>
    <xf numFmtId="0" fontId="102" fillId="0" borderId="73" xfId="0" applyFont="1" applyBorder="1" applyAlignment="1">
      <alignment vertical="center" wrapText="1"/>
    </xf>
    <xf numFmtId="0" fontId="91" fillId="17" borderId="74" xfId="0" applyFont="1" applyFill="1" applyBorder="1" applyAlignment="1">
      <alignment vertical="center" wrapText="1"/>
    </xf>
    <xf numFmtId="0" fontId="42" fillId="0" borderId="0" xfId="0" applyFont="1" applyAlignment="1">
      <alignment horizontal="left" vertical="top" wrapText="1"/>
    </xf>
    <xf numFmtId="0" fontId="55" fillId="0" borderId="0" xfId="0" applyFont="1" applyAlignment="1">
      <alignment horizontal="left" vertical="top" wrapText="1"/>
    </xf>
    <xf numFmtId="0" fontId="95" fillId="0" borderId="75" xfId="0" applyFont="1" applyBorder="1" applyAlignment="1">
      <alignment horizontal="left" vertical="center"/>
    </xf>
    <xf numFmtId="0" fontId="95" fillId="0" borderId="0" xfId="0" applyFont="1" applyAlignment="1">
      <alignment horizontal="left" vertical="center"/>
    </xf>
    <xf numFmtId="0" fontId="95" fillId="0" borderId="76" xfId="0" applyFont="1" applyBorder="1" applyAlignment="1">
      <alignment horizontal="left" vertical="center"/>
    </xf>
    <xf numFmtId="0" fontId="95" fillId="0" borderId="86" xfId="0" applyFont="1" applyBorder="1" applyAlignment="1">
      <alignment horizontal="left" vertical="center"/>
    </xf>
    <xf numFmtId="0" fontId="6" fillId="20" borderId="0" xfId="0" applyFont="1" applyFill="1" applyAlignment="1">
      <alignment horizontal="left"/>
    </xf>
    <xf numFmtId="0" fontId="0" fillId="0" borderId="0" xfId="0"/>
    <xf numFmtId="0" fontId="111" fillId="0" borderId="0" xfId="0" applyFont="1" applyAlignment="1">
      <alignment vertical="top" wrapText="1"/>
    </xf>
    <xf numFmtId="0" fontId="25" fillId="0" borderId="0" xfId="0" applyFont="1" applyAlignment="1">
      <alignment vertical="top" wrapText="1"/>
    </xf>
    <xf numFmtId="0" fontId="25" fillId="0" borderId="0" xfId="0" applyFont="1" applyAlignment="1">
      <alignment wrapText="1"/>
    </xf>
    <xf numFmtId="0" fontId="42" fillId="0" borderId="0" xfId="0" applyFont="1" applyAlignment="1">
      <alignment vertical="top" wrapText="1"/>
    </xf>
    <xf numFmtId="0" fontId="95" fillId="0" borderId="0" xfId="0" applyFont="1" applyAlignment="1">
      <alignment horizontal="left" vertical="top" wrapText="1"/>
    </xf>
    <xf numFmtId="0" fontId="111" fillId="0" borderId="0" xfId="0" applyFont="1" applyAlignment="1">
      <alignment horizontal="left" vertical="center" wrapText="1"/>
    </xf>
    <xf numFmtId="15" fontId="40" fillId="20" borderId="40" xfId="0" applyNumberFormat="1" applyFont="1" applyFill="1" applyBorder="1" applyAlignment="1">
      <alignment horizontal="center" vertical="center"/>
    </xf>
    <xf numFmtId="15" fontId="40" fillId="20" borderId="41" xfId="0" applyNumberFormat="1" applyFont="1" applyFill="1" applyBorder="1" applyAlignment="1">
      <alignment horizontal="center" vertical="center"/>
    </xf>
    <xf numFmtId="15" fontId="40" fillId="20" borderId="43" xfId="0" applyNumberFormat="1" applyFont="1" applyFill="1" applyBorder="1" applyAlignment="1">
      <alignment horizontal="center" vertical="center"/>
    </xf>
    <xf numFmtId="0" fontId="118" fillId="0" borderId="0" xfId="5" applyFont="1" applyFill="1" applyBorder="1" applyAlignment="1">
      <alignment horizontal="left" vertical="center" wrapText="1"/>
    </xf>
    <xf numFmtId="0" fontId="81" fillId="0" borderId="0" xfId="5" applyFont="1" applyFill="1" applyBorder="1" applyAlignment="1">
      <alignment horizontal="left" vertical="center" wrapText="1"/>
    </xf>
    <xf numFmtId="0" fontId="104" fillId="23" borderId="0" xfId="0" applyFont="1" applyFill="1" applyAlignment="1">
      <alignment horizontal="left" vertical="top" wrapText="1"/>
    </xf>
    <xf numFmtId="0" fontId="104" fillId="23" borderId="30" xfId="0" applyFont="1" applyFill="1" applyBorder="1" applyAlignment="1">
      <alignment horizontal="left" vertical="top" wrapText="1"/>
    </xf>
    <xf numFmtId="0" fontId="41" fillId="0" borderId="36" xfId="0" applyFont="1" applyBorder="1" applyAlignment="1">
      <alignment horizontal="left" vertical="top" wrapText="1"/>
    </xf>
    <xf numFmtId="0" fontId="41" fillId="0" borderId="35" xfId="0" applyFont="1" applyBorder="1" applyAlignment="1">
      <alignment horizontal="left" vertical="top" wrapText="1"/>
    </xf>
    <xf numFmtId="0" fontId="40" fillId="20" borderId="40" xfId="0" applyFont="1" applyFill="1" applyBorder="1" applyAlignment="1">
      <alignment horizontal="left" vertical="center"/>
    </xf>
    <xf numFmtId="0" fontId="40" fillId="20" borderId="29" xfId="0" applyFont="1" applyFill="1" applyBorder="1" applyAlignment="1">
      <alignment horizontal="left" vertical="center"/>
    </xf>
    <xf numFmtId="0" fontId="40" fillId="20" borderId="0" xfId="0" applyFont="1" applyFill="1" applyAlignment="1">
      <alignment horizontal="left" vertical="top"/>
    </xf>
    <xf numFmtId="0" fontId="40" fillId="20" borderId="30" xfId="0" applyFont="1" applyFill="1" applyBorder="1" applyAlignment="1">
      <alignment horizontal="left" vertical="top"/>
    </xf>
    <xf numFmtId="0" fontId="91" fillId="23" borderId="0" xfId="0" applyFont="1" applyFill="1" applyAlignment="1">
      <alignment horizontal="left" vertical="top" wrapText="1"/>
    </xf>
    <xf numFmtId="0" fontId="91" fillId="23" borderId="30" xfId="0" applyFont="1" applyFill="1" applyBorder="1" applyAlignment="1">
      <alignment horizontal="left" vertical="top" wrapText="1"/>
    </xf>
    <xf numFmtId="0" fontId="104" fillId="0" borderId="0" xfId="0" applyFont="1" applyAlignment="1">
      <alignment horizontal="left" vertical="top" wrapText="1"/>
    </xf>
    <xf numFmtId="0" fontId="104" fillId="0" borderId="30" xfId="0" applyFont="1" applyBorder="1" applyAlignment="1">
      <alignment horizontal="left" vertical="top" wrapText="1"/>
    </xf>
    <xf numFmtId="0" fontId="91" fillId="0" borderId="0" xfId="0" applyFont="1" applyAlignment="1">
      <alignment horizontal="left" vertical="top" wrapText="1"/>
    </xf>
    <xf numFmtId="0" fontId="91" fillId="0" borderId="30" xfId="0" applyFont="1" applyBorder="1" applyAlignment="1">
      <alignment horizontal="left" vertical="top" wrapText="1"/>
    </xf>
    <xf numFmtId="0" fontId="40" fillId="20" borderId="41" xfId="8" applyFont="1" applyFill="1" applyBorder="1" applyAlignment="1">
      <alignment horizontal="center" vertical="center" wrapText="1"/>
    </xf>
    <xf numFmtId="0" fontId="40" fillId="20" borderId="43" xfId="8" applyFont="1" applyFill="1" applyBorder="1" applyAlignment="1">
      <alignment horizontal="center" vertical="center" wrapText="1"/>
    </xf>
    <xf numFmtId="0" fontId="40" fillId="20" borderId="41" xfId="0" applyFont="1" applyFill="1" applyBorder="1" applyAlignment="1">
      <alignment horizontal="center" vertical="center" wrapText="1"/>
    </xf>
    <xf numFmtId="0" fontId="40" fillId="20" borderId="43" xfId="0" applyFont="1" applyFill="1" applyBorder="1" applyAlignment="1">
      <alignment horizontal="center" vertical="center" wrapText="1"/>
    </xf>
    <xf numFmtId="0" fontId="40" fillId="20" borderId="40" xfId="0" applyFont="1" applyFill="1" applyBorder="1" applyAlignment="1">
      <alignment horizontal="center"/>
    </xf>
    <xf numFmtId="0" fontId="40" fillId="20" borderId="41" xfId="0" applyFont="1" applyFill="1" applyBorder="1" applyAlignment="1">
      <alignment horizontal="center"/>
    </xf>
    <xf numFmtId="0" fontId="40" fillId="20" borderId="43" xfId="0" applyFont="1" applyFill="1" applyBorder="1" applyAlignment="1">
      <alignment horizontal="center"/>
    </xf>
    <xf numFmtId="0" fontId="40" fillId="20" borderId="40" xfId="8" applyFont="1" applyFill="1" applyBorder="1" applyAlignment="1">
      <alignment horizontal="center"/>
    </xf>
    <xf numFmtId="0" fontId="40" fillId="20" borderId="41" xfId="8" applyFont="1" applyFill="1" applyBorder="1" applyAlignment="1">
      <alignment horizontal="center"/>
    </xf>
    <xf numFmtId="0" fontId="40" fillId="20" borderId="43" xfId="8" applyFont="1" applyFill="1" applyBorder="1" applyAlignment="1">
      <alignment horizontal="center"/>
    </xf>
    <xf numFmtId="0" fontId="91" fillId="23" borderId="0" xfId="8" applyFont="1" applyFill="1" applyAlignment="1">
      <alignment horizontal="left" vertical="center" wrapText="1"/>
    </xf>
    <xf numFmtId="0" fontId="91" fillId="0" borderId="0" xfId="8" applyFont="1" applyAlignment="1">
      <alignment horizontal="left" vertical="center"/>
    </xf>
    <xf numFmtId="0" fontId="91" fillId="23" borderId="0" xfId="8" applyFont="1" applyFill="1" applyAlignment="1">
      <alignment horizontal="left" vertical="center"/>
    </xf>
    <xf numFmtId="0" fontId="111" fillId="0" borderId="0" xfId="0" applyFont="1" applyAlignment="1">
      <alignment horizontal="left" vertical="top" wrapText="1"/>
    </xf>
    <xf numFmtId="0" fontId="118" fillId="0" borderId="0" xfId="0" applyFont="1" applyAlignment="1">
      <alignment horizontal="left" vertical="center" wrapText="1"/>
    </xf>
    <xf numFmtId="0" fontId="95" fillId="0" borderId="0" xfId="0" applyFont="1" applyAlignment="1">
      <alignment vertical="top" wrapText="1"/>
    </xf>
    <xf numFmtId="0" fontId="42" fillId="0" borderId="38" xfId="0" applyFont="1" applyBorder="1" applyAlignment="1">
      <alignment wrapText="1"/>
    </xf>
    <xf numFmtId="0" fontId="42" fillId="0" borderId="36" xfId="0" applyFont="1" applyBorder="1" applyAlignment="1">
      <alignment wrapText="1"/>
    </xf>
    <xf numFmtId="0" fontId="42" fillId="0" borderId="35" xfId="0" applyFont="1" applyBorder="1" applyAlignment="1">
      <alignment wrapText="1"/>
    </xf>
    <xf numFmtId="15" fontId="40" fillId="20" borderId="40" xfId="0" applyNumberFormat="1" applyFont="1" applyFill="1" applyBorder="1" applyAlignment="1">
      <alignment horizontal="left" vertical="center"/>
    </xf>
    <xf numFmtId="15" fontId="40" fillId="20" borderId="41" xfId="0" applyNumberFormat="1" applyFont="1" applyFill="1" applyBorder="1" applyAlignment="1">
      <alignment horizontal="left" vertical="center"/>
    </xf>
    <xf numFmtId="0" fontId="42" fillId="0" borderId="38" xfId="0" applyFont="1" applyBorder="1" applyAlignment="1">
      <alignment horizontal="left" vertical="center"/>
    </xf>
    <xf numFmtId="0" fontId="42" fillId="0" borderId="36" xfId="0" applyFont="1" applyBorder="1" applyAlignment="1">
      <alignment horizontal="left" vertical="center"/>
    </xf>
    <xf numFmtId="0" fontId="42" fillId="0" borderId="29" xfId="0" applyFont="1" applyBorder="1" applyAlignment="1">
      <alignment horizontal="left"/>
    </xf>
    <xf numFmtId="0" fontId="42" fillId="0" borderId="0" xfId="0" applyFont="1" applyAlignment="1">
      <alignment horizontal="left"/>
    </xf>
    <xf numFmtId="0" fontId="42" fillId="23" borderId="38" xfId="0" applyFont="1" applyFill="1" applyBorder="1" applyAlignment="1">
      <alignment horizontal="left" vertical="center" wrapText="1"/>
    </xf>
    <xf numFmtId="0" fontId="42" fillId="23" borderId="36" xfId="0" applyFont="1" applyFill="1" applyBorder="1" applyAlignment="1">
      <alignment horizontal="left" vertical="center" wrapText="1"/>
    </xf>
    <xf numFmtId="0" fontId="95" fillId="0" borderId="0" xfId="0" applyFont="1" applyAlignment="1">
      <alignment horizontal="left"/>
    </xf>
    <xf numFmtId="15" fontId="40" fillId="20" borderId="40" xfId="0" applyNumberFormat="1" applyFont="1" applyFill="1" applyBorder="1" applyAlignment="1">
      <alignment vertical="center"/>
    </xf>
    <xf numFmtId="15" fontId="40" fillId="20" borderId="41" xfId="0" applyNumberFormat="1" applyFont="1" applyFill="1" applyBorder="1" applyAlignment="1">
      <alignment vertical="center"/>
    </xf>
    <xf numFmtId="0" fontId="63" fillId="19" borderId="0" xfId="0" applyFont="1" applyFill="1" applyAlignment="1">
      <alignment horizontal="left"/>
    </xf>
    <xf numFmtId="0" fontId="110" fillId="18" borderId="60" xfId="0" applyFont="1" applyFill="1" applyBorder="1" applyAlignment="1">
      <alignment horizontal="left" wrapText="1"/>
    </xf>
    <xf numFmtId="0" fontId="110" fillId="18" borderId="53" xfId="0" applyFont="1" applyFill="1" applyBorder="1" applyAlignment="1">
      <alignment horizontal="left" wrapText="1"/>
    </xf>
    <xf numFmtId="0" fontId="110" fillId="18" borderId="52" xfId="0" applyFont="1" applyFill="1" applyBorder="1" applyAlignment="1">
      <alignment horizontal="left" wrapText="1"/>
    </xf>
    <xf numFmtId="0" fontId="91" fillId="18" borderId="22" xfId="0" applyFont="1" applyFill="1" applyBorder="1" applyAlignment="1">
      <alignment horizontal="left"/>
    </xf>
    <xf numFmtId="0" fontId="91" fillId="18" borderId="63" xfId="0" applyFont="1" applyFill="1" applyBorder="1" applyAlignment="1">
      <alignment horizontal="left"/>
    </xf>
    <xf numFmtId="0" fontId="6" fillId="10" borderId="0" xfId="0" applyFont="1" applyFill="1" applyAlignment="1">
      <alignment vertical="center"/>
    </xf>
    <xf numFmtId="0" fontId="6" fillId="10" borderId="19" xfId="0" applyFont="1" applyFill="1" applyBorder="1" applyAlignment="1">
      <alignment vertical="center"/>
    </xf>
    <xf numFmtId="0" fontId="91" fillId="18" borderId="22" xfId="0" applyFont="1" applyFill="1" applyBorder="1" applyAlignment="1">
      <alignment horizontal="left" wrapText="1"/>
    </xf>
    <xf numFmtId="0" fontId="91" fillId="18" borderId="63" xfId="0" applyFont="1" applyFill="1" applyBorder="1" applyAlignment="1">
      <alignment horizontal="left" wrapText="1"/>
    </xf>
    <xf numFmtId="0" fontId="40" fillId="19" borderId="55" xfId="0" applyFont="1" applyFill="1" applyBorder="1" applyAlignment="1">
      <alignment horizontal="center" vertical="center" wrapText="1"/>
    </xf>
    <xf numFmtId="0" fontId="40" fillId="19" borderId="20" xfId="0" applyFont="1" applyFill="1" applyBorder="1" applyAlignment="1">
      <alignment horizontal="center" vertical="center" wrapText="1"/>
    </xf>
    <xf numFmtId="0" fontId="40" fillId="19" borderId="56" xfId="0" applyFont="1" applyFill="1" applyBorder="1" applyAlignment="1">
      <alignment horizontal="center" vertical="center" wrapText="1"/>
    </xf>
    <xf numFmtId="0" fontId="63" fillId="10" borderId="0" xfId="0" applyFont="1" applyFill="1" applyAlignment="1">
      <alignment horizontal="left" vertical="center"/>
    </xf>
    <xf numFmtId="0" fontId="63" fillId="10" borderId="19" xfId="0" applyFont="1" applyFill="1" applyBorder="1" applyAlignment="1">
      <alignment horizontal="left" vertical="center"/>
    </xf>
    <xf numFmtId="0" fontId="124" fillId="0" borderId="0" xfId="0" applyFont="1" applyAlignment="1">
      <alignment horizontal="left" wrapText="1"/>
    </xf>
    <xf numFmtId="0" fontId="40" fillId="19" borderId="54" xfId="0" applyFont="1" applyFill="1" applyBorder="1" applyAlignment="1">
      <alignment horizontal="center" vertical="center" wrapText="1"/>
    </xf>
    <xf numFmtId="0" fontId="40" fillId="19" borderId="57" xfId="0" applyFont="1" applyFill="1" applyBorder="1" applyAlignment="1">
      <alignment horizontal="center" vertical="center" wrapText="1"/>
    </xf>
    <xf numFmtId="0" fontId="124" fillId="0" borderId="0" xfId="0" applyFont="1" applyAlignment="1">
      <alignment horizontal="left" vertical="top" wrapText="1"/>
    </xf>
    <xf numFmtId="0" fontId="40" fillId="19" borderId="50" xfId="0" applyFont="1" applyFill="1" applyBorder="1" applyAlignment="1">
      <alignment horizontal="center" vertical="center" wrapText="1"/>
    </xf>
    <xf numFmtId="0" fontId="40" fillId="19" borderId="61" xfId="0" applyFont="1" applyFill="1" applyBorder="1" applyAlignment="1">
      <alignment horizontal="center" vertical="center"/>
    </xf>
    <xf numFmtId="0" fontId="40" fillId="19" borderId="67" xfId="0" applyFont="1" applyFill="1" applyBorder="1" applyAlignment="1">
      <alignment horizontal="center" vertical="center"/>
    </xf>
    <xf numFmtId="0" fontId="40" fillId="19" borderId="64" xfId="0" applyFont="1" applyFill="1" applyBorder="1" applyAlignment="1">
      <alignment horizontal="center" vertical="center"/>
    </xf>
    <xf numFmtId="0" fontId="40" fillId="19" borderId="61" xfId="0" applyFont="1" applyFill="1" applyBorder="1" applyAlignment="1">
      <alignment horizontal="center" vertical="center" wrapText="1"/>
    </xf>
    <xf numFmtId="0" fontId="40" fillId="19" borderId="67" xfId="0" applyFont="1" applyFill="1" applyBorder="1" applyAlignment="1">
      <alignment horizontal="center" vertical="center" wrapText="1"/>
    </xf>
    <xf numFmtId="0" fontId="40" fillId="19" borderId="64" xfId="0" applyFont="1" applyFill="1" applyBorder="1" applyAlignment="1">
      <alignment horizontal="center" vertical="center" wrapText="1"/>
    </xf>
    <xf numFmtId="3" fontId="128" fillId="0" borderId="0" xfId="0" applyNumberFormat="1" applyFont="1" applyAlignment="1">
      <alignment horizontal="center" vertical="center" wrapText="1"/>
    </xf>
    <xf numFmtId="3" fontId="128" fillId="0" borderId="63" xfId="0" applyNumberFormat="1" applyFont="1" applyBorder="1" applyAlignment="1">
      <alignment horizontal="center" vertical="center" wrapText="1"/>
    </xf>
    <xf numFmtId="0" fontId="124" fillId="0" borderId="0" xfId="0" applyFont="1" applyAlignment="1">
      <alignment horizontal="left" vertical="center" wrapText="1"/>
    </xf>
    <xf numFmtId="0" fontId="40" fillId="19" borderId="0" xfId="0" applyFont="1" applyFill="1" applyAlignment="1">
      <alignment horizontal="center" vertical="center" wrapText="1"/>
    </xf>
    <xf numFmtId="0" fontId="40" fillId="19" borderId="2" xfId="0" applyFont="1" applyFill="1" applyBorder="1" applyAlignment="1">
      <alignment horizontal="center" vertical="center" wrapText="1"/>
    </xf>
    <xf numFmtId="0" fontId="40" fillId="19" borderId="0" xfId="0" applyFont="1" applyFill="1" applyAlignment="1">
      <alignment horizontal="left" vertical="center" wrapText="1"/>
    </xf>
    <xf numFmtId="0" fontId="40" fillId="19" borderId="53" xfId="0" applyFont="1" applyFill="1" applyBorder="1" applyAlignment="1">
      <alignment horizontal="left" vertical="center" wrapText="1"/>
    </xf>
    <xf numFmtId="0" fontId="40" fillId="19" borderId="3" xfId="0" applyFont="1" applyFill="1" applyBorder="1" applyAlignment="1">
      <alignment horizontal="left" vertical="center" wrapText="1"/>
    </xf>
    <xf numFmtId="0" fontId="124" fillId="0" borderId="23" xfId="0" applyFont="1" applyBorder="1" applyAlignment="1">
      <alignment horizontal="left" vertical="top" wrapText="1"/>
    </xf>
    <xf numFmtId="0" fontId="86" fillId="0" borderId="0" xfId="0" applyFont="1" applyAlignment="1">
      <alignment wrapText="1"/>
    </xf>
    <xf numFmtId="0" fontId="40" fillId="19" borderId="61" xfId="0" applyFont="1" applyFill="1" applyBorder="1" applyAlignment="1">
      <alignment horizontal="center"/>
    </xf>
    <xf numFmtId="0" fontId="40" fillId="19" borderId="64" xfId="0" applyFont="1" applyFill="1" applyBorder="1" applyAlignment="1">
      <alignment horizontal="center"/>
    </xf>
    <xf numFmtId="0" fontId="132" fillId="19" borderId="61" xfId="0" applyFont="1" applyFill="1" applyBorder="1" applyAlignment="1">
      <alignment horizontal="center" vertical="center"/>
    </xf>
    <xf numFmtId="0" fontId="132" fillId="19" borderId="64" xfId="0" applyFont="1" applyFill="1" applyBorder="1" applyAlignment="1">
      <alignment horizontal="center" vertical="center"/>
    </xf>
    <xf numFmtId="0" fontId="42" fillId="0" borderId="0" xfId="0" applyFont="1" applyAlignment="1">
      <alignment vertical="center" wrapText="1"/>
    </xf>
    <xf numFmtId="0" fontId="42" fillId="0" borderId="0" xfId="0" applyFont="1" applyAlignment="1">
      <alignment vertical="center"/>
    </xf>
    <xf numFmtId="0" fontId="81" fillId="0" borderId="0" xfId="16" quotePrefix="1" applyFont="1" applyAlignment="1">
      <alignment horizontal="left" vertical="center" wrapText="1"/>
    </xf>
    <xf numFmtId="0" fontId="81" fillId="0" borderId="0" xfId="16" applyFont="1" applyAlignment="1">
      <alignment horizontal="left" vertical="center" wrapText="1"/>
    </xf>
    <xf numFmtId="0" fontId="40" fillId="12" borderId="0" xfId="0" applyFont="1" applyFill="1" applyAlignment="1">
      <alignment horizontal="center" vertical="center"/>
    </xf>
    <xf numFmtId="0" fontId="40" fillId="12" borderId="88" xfId="11" applyNumberFormat="1" applyFont="1" applyFill="1" applyBorder="1" applyAlignment="1">
      <alignment horizontal="center" vertical="center" wrapText="1"/>
    </xf>
    <xf numFmtId="0" fontId="40" fillId="12" borderId="89" xfId="11" applyNumberFormat="1" applyFont="1" applyFill="1" applyBorder="1" applyAlignment="1">
      <alignment horizontal="center" vertical="center" wrapText="1"/>
    </xf>
    <xf numFmtId="0" fontId="40" fillId="12" borderId="90" xfId="11" applyNumberFormat="1" applyFont="1" applyFill="1" applyBorder="1" applyAlignment="1">
      <alignment horizontal="center" vertical="center" wrapText="1"/>
    </xf>
    <xf numFmtId="0" fontId="149" fillId="14" borderId="0" xfId="0" applyFont="1" applyFill="1" applyAlignment="1">
      <alignment horizontal="left" vertical="center"/>
    </xf>
    <xf numFmtId="0" fontId="149" fillId="14" borderId="24" xfId="0" applyFont="1" applyFill="1" applyBorder="1" applyAlignment="1">
      <alignment horizontal="left" vertical="center"/>
    </xf>
    <xf numFmtId="0" fontId="149" fillId="14" borderId="0" xfId="0" applyFont="1" applyFill="1" applyAlignment="1">
      <alignment vertical="center"/>
    </xf>
    <xf numFmtId="0" fontId="149" fillId="14" borderId="24" xfId="0" applyFont="1" applyFill="1" applyBorder="1" applyAlignment="1">
      <alignment vertical="center"/>
    </xf>
    <xf numFmtId="0" fontId="32" fillId="0" borderId="0" xfId="0" applyFont="1"/>
    <xf numFmtId="0" fontId="35" fillId="0" borderId="0" xfId="0" applyFont="1"/>
    <xf numFmtId="0" fontId="63" fillId="12" borderId="0" xfId="0" applyFont="1" applyFill="1" applyAlignment="1">
      <alignment vertical="center"/>
    </xf>
    <xf numFmtId="0" fontId="63" fillId="12" borderId="10" xfId="0" applyFont="1" applyFill="1" applyBorder="1" applyAlignment="1">
      <alignment vertical="center"/>
    </xf>
    <xf numFmtId="0" fontId="81" fillId="0" borderId="0" xfId="0" applyFont="1" applyAlignment="1">
      <alignment horizontal="left" vertical="center" wrapText="1"/>
    </xf>
    <xf numFmtId="0" fontId="136" fillId="0" borderId="0" xfId="0" applyFont="1" applyAlignment="1">
      <alignment vertical="top" wrapText="1"/>
    </xf>
    <xf numFmtId="0" fontId="42" fillId="0" borderId="0" xfId="0" applyFont="1" applyBorder="1"/>
    <xf numFmtId="168" fontId="42" fillId="0" borderId="0" xfId="11" applyNumberFormat="1" applyFont="1" applyBorder="1" applyAlignment="1">
      <alignment vertical="center" wrapText="1"/>
    </xf>
  </cellXfs>
  <cellStyles count="19">
    <cellStyle name=".Split Level 1" xfId="18" xr:uid="{9713B54F-9F5D-4E59-A70A-8CAD254EEAC3}"/>
    <cellStyle name=".Split Level 2" xfId="12" xr:uid="{127754D4-1A50-4C33-AFA2-F0CB5A99E1E6}"/>
    <cellStyle name="Comma" xfId="11" builtinId="3"/>
    <cellStyle name="Comma 2" xfId="4" xr:uid="{FB985ADA-259F-4D09-8037-6E2D6B188DDA}"/>
    <cellStyle name="Comma 4" xfId="10" xr:uid="{0B5B725A-B96F-498F-943F-BFAB2A2B32B6}"/>
    <cellStyle name="Currency" xfId="1" builtinId="4"/>
    <cellStyle name="Hyperlink" xfId="3" builtinId="8"/>
    <cellStyle name="Hyperlink 2" xfId="5" xr:uid="{12A4376F-6317-490A-AE07-95593C1C0239}"/>
    <cellStyle name="NAB FTB1 - Financial Table Body" xfId="16" xr:uid="{21DACAEF-3D21-4DF1-88F6-E5070A707B32}"/>
    <cellStyle name="NAB FTBB1 - Financial Table Body,AB" xfId="15" xr:uid="{56E5E432-3BA5-4009-A730-AE72088A8B36}"/>
    <cellStyle name="NAB FTBB1a - Financial Table Body,AB,U" xfId="14" xr:uid="{017D5FA2-969F-4B8B-9E87-69A1E537325E}"/>
    <cellStyle name="Normal" xfId="0" builtinId="0"/>
    <cellStyle name="Normal 179 2" xfId="7" xr:uid="{33673359-A6D4-4DF4-8E5C-2FE7DE3D608B}"/>
    <cellStyle name="Normal 2" xfId="8" xr:uid="{302F1395-A9B7-477F-B570-68527C8B2112}"/>
    <cellStyle name="Normal 2 2" xfId="9" xr:uid="{ADC43F97-FFD5-4B23-B01A-E1667024E9DB}"/>
    <cellStyle name="Normal 2 3 3 2" xfId="17" xr:uid="{63E7F721-37C4-4CC7-BAB8-5175E02145FA}"/>
    <cellStyle name="Percent" xfId="2" builtinId="5"/>
    <cellStyle name="Percent 2" xfId="6" xr:uid="{D023C837-58B2-46A0-8453-98D0EA35294A}"/>
    <cellStyle name="SAPHierarchyCell" xfId="13" xr:uid="{089F77D9-3C9C-44C0-9F34-C3CAB86CE511}"/>
  </cellStyles>
  <dxfs count="0"/>
  <tableStyles count="0" defaultTableStyle="TableStyleMedium2" defaultPivotStyle="PivotStyleLight16"/>
  <colors>
    <mruColors>
      <color rgb="FF92D050"/>
      <color rgb="FF86BE70"/>
      <color rgb="FFCCC0EA"/>
      <color rgb="FFD9FFC0"/>
      <color rgb="FF9076D0"/>
      <color rgb="FF264D58"/>
      <color rgb="FFE7CBD9"/>
      <color rgb="FF412A7C"/>
      <color rgb="FFAA2B77"/>
      <color rgb="FF9172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SOCIAL!A1"/><Relationship Id="rId13" Type="http://schemas.openxmlformats.org/officeDocument/2006/relationships/hyperlink" Target="#'Cultural Heritage'!A1"/><Relationship Id="rId18" Type="http://schemas.openxmlformats.org/officeDocument/2006/relationships/hyperlink" Target="#'Energy Consumption'!A1"/><Relationship Id="rId26" Type="http://schemas.openxmlformats.org/officeDocument/2006/relationships/hyperlink" Target="#'Our Suppliers'!A1"/><Relationship Id="rId3" Type="http://schemas.openxmlformats.org/officeDocument/2006/relationships/hyperlink" Target="#ABOUT!A1"/><Relationship Id="rId21" Type="http://schemas.openxmlformats.org/officeDocument/2006/relationships/hyperlink" Target="#'Corporate Governance'!A1"/><Relationship Id="rId7" Type="http://schemas.openxmlformats.org/officeDocument/2006/relationships/hyperlink" Target="#TNFD!A1"/><Relationship Id="rId12" Type="http://schemas.openxmlformats.org/officeDocument/2006/relationships/hyperlink" Target="#'Diversity and Inclusion'!A1"/><Relationship Id="rId17" Type="http://schemas.openxmlformats.org/officeDocument/2006/relationships/hyperlink" Target="#Waste!A1"/><Relationship Id="rId25" Type="http://schemas.openxmlformats.org/officeDocument/2006/relationships/hyperlink" Target="#'Economic Performance'!A1"/><Relationship Id="rId2" Type="http://schemas.openxmlformats.org/officeDocument/2006/relationships/hyperlink" Target="#COVER!A1"/><Relationship Id="rId16" Type="http://schemas.openxmlformats.org/officeDocument/2006/relationships/hyperlink" Target="#'Biodiversity &amp; Land Management'!A1"/><Relationship Id="rId20" Type="http://schemas.openxmlformats.org/officeDocument/2006/relationships/hyperlink" Target="#GOVERNANCE!A1"/><Relationship Id="rId1" Type="http://schemas.openxmlformats.org/officeDocument/2006/relationships/image" Target="../media/image4.jpeg"/><Relationship Id="rId6" Type="http://schemas.openxmlformats.org/officeDocument/2006/relationships/hyperlink" Target="#'SASB INDEX'!A1"/><Relationship Id="rId11" Type="http://schemas.openxmlformats.org/officeDocument/2006/relationships/hyperlink" Target="#Training!A1"/><Relationship Id="rId24" Type="http://schemas.openxmlformats.org/officeDocument/2006/relationships/hyperlink" Target="#'Responsible Production'!A1"/><Relationship Id="rId5" Type="http://schemas.openxmlformats.org/officeDocument/2006/relationships/hyperlink" Target="#'GRI INDEX'!A1"/><Relationship Id="rId15" Type="http://schemas.openxmlformats.org/officeDocument/2006/relationships/hyperlink" Target="#Water!A1"/><Relationship Id="rId23" Type="http://schemas.openxmlformats.org/officeDocument/2006/relationships/hyperlink" Target="#'Ethics and Integrity'!A1"/><Relationship Id="rId28" Type="http://schemas.openxmlformats.org/officeDocument/2006/relationships/hyperlink" Target="#'Gruyere Tailings Facilty'!A1"/><Relationship Id="rId10" Type="http://schemas.openxmlformats.org/officeDocument/2006/relationships/hyperlink" Target="#'Health and Safety'!A1"/><Relationship Id="rId19" Type="http://schemas.openxmlformats.org/officeDocument/2006/relationships/hyperlink" Target="#'Greenhouse Gas Emissions'!A1"/><Relationship Id="rId4" Type="http://schemas.openxmlformats.org/officeDocument/2006/relationships/hyperlink" Target="#CONTENTS!A1"/><Relationship Id="rId9" Type="http://schemas.openxmlformats.org/officeDocument/2006/relationships/hyperlink" Target="#'Our People'!A1"/><Relationship Id="rId14" Type="http://schemas.openxmlformats.org/officeDocument/2006/relationships/hyperlink" Target="#ENVIRONMENT!A1"/><Relationship Id="rId22" Type="http://schemas.openxmlformats.org/officeDocument/2006/relationships/hyperlink" Target="#'Oversight and Responsibility'!A1"/><Relationship Id="rId27" Type="http://schemas.openxmlformats.org/officeDocument/2006/relationships/hyperlink" Target="#GRUYERE!A1"/></Relationships>
</file>

<file path=xl/drawings/_rels/drawing11.xml.rels><?xml version="1.0" encoding="UTF-8" standalone="yes"?>
<Relationships xmlns="http://schemas.openxmlformats.org/package/2006/relationships"><Relationship Id="rId8" Type="http://schemas.openxmlformats.org/officeDocument/2006/relationships/hyperlink" Target="#SOCIAL!A1"/><Relationship Id="rId13" Type="http://schemas.openxmlformats.org/officeDocument/2006/relationships/hyperlink" Target="#'Cultural Heritage'!A1"/><Relationship Id="rId18" Type="http://schemas.openxmlformats.org/officeDocument/2006/relationships/hyperlink" Target="#'Energy Consumption'!A1"/><Relationship Id="rId26" Type="http://schemas.openxmlformats.org/officeDocument/2006/relationships/hyperlink" Target="#'Our Suppliers'!A1"/><Relationship Id="rId3" Type="http://schemas.openxmlformats.org/officeDocument/2006/relationships/hyperlink" Target="#ABOUT!A1"/><Relationship Id="rId21" Type="http://schemas.openxmlformats.org/officeDocument/2006/relationships/hyperlink" Target="#'Corporate Governance'!A1"/><Relationship Id="rId7" Type="http://schemas.openxmlformats.org/officeDocument/2006/relationships/hyperlink" Target="#TNFD!A1"/><Relationship Id="rId12" Type="http://schemas.openxmlformats.org/officeDocument/2006/relationships/hyperlink" Target="#'Diversity and Inclusion'!A1"/><Relationship Id="rId17" Type="http://schemas.openxmlformats.org/officeDocument/2006/relationships/hyperlink" Target="#Waste!A1"/><Relationship Id="rId25" Type="http://schemas.openxmlformats.org/officeDocument/2006/relationships/hyperlink" Target="#'Economic Performance'!A1"/><Relationship Id="rId2" Type="http://schemas.openxmlformats.org/officeDocument/2006/relationships/hyperlink" Target="#COVER!A1"/><Relationship Id="rId16" Type="http://schemas.openxmlformats.org/officeDocument/2006/relationships/hyperlink" Target="#'Biodiversity &amp; Land Management'!A1"/><Relationship Id="rId20" Type="http://schemas.openxmlformats.org/officeDocument/2006/relationships/hyperlink" Target="#GOVERNANCE!A1"/><Relationship Id="rId1" Type="http://schemas.openxmlformats.org/officeDocument/2006/relationships/image" Target="../media/image13.jpeg"/><Relationship Id="rId6" Type="http://schemas.openxmlformats.org/officeDocument/2006/relationships/hyperlink" Target="#'SASB INDEX'!A1"/><Relationship Id="rId11" Type="http://schemas.openxmlformats.org/officeDocument/2006/relationships/hyperlink" Target="#Training!A1"/><Relationship Id="rId24" Type="http://schemas.openxmlformats.org/officeDocument/2006/relationships/hyperlink" Target="#'Responsible Production'!A1"/><Relationship Id="rId5" Type="http://schemas.openxmlformats.org/officeDocument/2006/relationships/hyperlink" Target="#'GRI INDEX'!A1"/><Relationship Id="rId15" Type="http://schemas.openxmlformats.org/officeDocument/2006/relationships/hyperlink" Target="#Water!A1"/><Relationship Id="rId23" Type="http://schemas.openxmlformats.org/officeDocument/2006/relationships/hyperlink" Target="#'Ethics and Integrity'!A1"/><Relationship Id="rId28" Type="http://schemas.openxmlformats.org/officeDocument/2006/relationships/hyperlink" Target="#'Gruyere Tailings Facilty'!A1"/><Relationship Id="rId10" Type="http://schemas.openxmlformats.org/officeDocument/2006/relationships/hyperlink" Target="#'Health and Safety'!A1"/><Relationship Id="rId19" Type="http://schemas.openxmlformats.org/officeDocument/2006/relationships/hyperlink" Target="#'Greenhouse Gas Emissions'!A1"/><Relationship Id="rId4" Type="http://schemas.openxmlformats.org/officeDocument/2006/relationships/hyperlink" Target="#CONTENTS!A1"/><Relationship Id="rId9" Type="http://schemas.openxmlformats.org/officeDocument/2006/relationships/hyperlink" Target="#'Our People'!A1"/><Relationship Id="rId14" Type="http://schemas.openxmlformats.org/officeDocument/2006/relationships/hyperlink" Target="#ENVIRONMENT!A1"/><Relationship Id="rId22" Type="http://schemas.openxmlformats.org/officeDocument/2006/relationships/hyperlink" Target="#'Oversight and Responsibility'!A1"/><Relationship Id="rId27" Type="http://schemas.openxmlformats.org/officeDocument/2006/relationships/hyperlink" Target="#GRUYERE!A1"/></Relationships>
</file>

<file path=xl/drawings/_rels/drawing12.xml.rels><?xml version="1.0" encoding="UTF-8" standalone="yes"?>
<Relationships xmlns="http://schemas.openxmlformats.org/package/2006/relationships"><Relationship Id="rId8" Type="http://schemas.openxmlformats.org/officeDocument/2006/relationships/hyperlink" Target="#CONTENTS!A1"/><Relationship Id="rId13" Type="http://schemas.openxmlformats.org/officeDocument/2006/relationships/hyperlink" Target="#'Our People'!A1"/><Relationship Id="rId18" Type="http://schemas.openxmlformats.org/officeDocument/2006/relationships/hyperlink" Target="#ENVIRONMENT!A1"/><Relationship Id="rId26" Type="http://schemas.openxmlformats.org/officeDocument/2006/relationships/hyperlink" Target="#'Oversight and Responsibility'!A1"/><Relationship Id="rId3" Type="http://schemas.openxmlformats.org/officeDocument/2006/relationships/image" Target="../media/image14.png"/><Relationship Id="rId21" Type="http://schemas.openxmlformats.org/officeDocument/2006/relationships/hyperlink" Target="#Waste!A1"/><Relationship Id="rId7" Type="http://schemas.openxmlformats.org/officeDocument/2006/relationships/hyperlink" Target="#ABOUT!A1"/><Relationship Id="rId12" Type="http://schemas.openxmlformats.org/officeDocument/2006/relationships/hyperlink" Target="#SOCIAL!A1"/><Relationship Id="rId17" Type="http://schemas.openxmlformats.org/officeDocument/2006/relationships/hyperlink" Target="#'Cultural Heritage'!A1"/><Relationship Id="rId25" Type="http://schemas.openxmlformats.org/officeDocument/2006/relationships/hyperlink" Target="#'Corporate Governance'!A1"/><Relationship Id="rId2" Type="http://schemas.openxmlformats.org/officeDocument/2006/relationships/image" Target="../media/image12.png"/><Relationship Id="rId16" Type="http://schemas.openxmlformats.org/officeDocument/2006/relationships/hyperlink" Target="#'Diversity and Inclusion'!A1"/><Relationship Id="rId20" Type="http://schemas.openxmlformats.org/officeDocument/2006/relationships/hyperlink" Target="#'Biodiversity &amp; Land Management'!A1"/><Relationship Id="rId29" Type="http://schemas.openxmlformats.org/officeDocument/2006/relationships/hyperlink" Target="#'Economic Performance'!A1"/><Relationship Id="rId1" Type="http://schemas.openxmlformats.org/officeDocument/2006/relationships/hyperlink" Target="https://www.mineralresources.com.au/" TargetMode="External"/><Relationship Id="rId6" Type="http://schemas.openxmlformats.org/officeDocument/2006/relationships/hyperlink" Target="#COVER!A1"/><Relationship Id="rId11" Type="http://schemas.openxmlformats.org/officeDocument/2006/relationships/hyperlink" Target="#TNFD!A1"/><Relationship Id="rId24" Type="http://schemas.openxmlformats.org/officeDocument/2006/relationships/hyperlink" Target="#GOVERNANCE!A1"/><Relationship Id="rId32" Type="http://schemas.openxmlformats.org/officeDocument/2006/relationships/hyperlink" Target="#'Gruyere Tailings Facilty'!A1"/><Relationship Id="rId5" Type="http://schemas.openxmlformats.org/officeDocument/2006/relationships/image" Target="../media/image4.jpeg"/><Relationship Id="rId15" Type="http://schemas.openxmlformats.org/officeDocument/2006/relationships/hyperlink" Target="#Training!A1"/><Relationship Id="rId23" Type="http://schemas.openxmlformats.org/officeDocument/2006/relationships/hyperlink" Target="#'Greenhouse Gas Emissions'!A1"/><Relationship Id="rId28" Type="http://schemas.openxmlformats.org/officeDocument/2006/relationships/hyperlink" Target="#'Responsible Production'!A1"/><Relationship Id="rId10" Type="http://schemas.openxmlformats.org/officeDocument/2006/relationships/hyperlink" Target="#'SASB INDEX'!A1"/><Relationship Id="rId19" Type="http://schemas.openxmlformats.org/officeDocument/2006/relationships/hyperlink" Target="#Water!A1"/><Relationship Id="rId31" Type="http://schemas.openxmlformats.org/officeDocument/2006/relationships/hyperlink" Target="#GRUYERE!A1"/><Relationship Id="rId4" Type="http://schemas.openxmlformats.org/officeDocument/2006/relationships/image" Target="../media/image15.png"/><Relationship Id="rId9" Type="http://schemas.openxmlformats.org/officeDocument/2006/relationships/hyperlink" Target="#'GRI INDEX'!A1"/><Relationship Id="rId14" Type="http://schemas.openxmlformats.org/officeDocument/2006/relationships/hyperlink" Target="#'Health and Safety'!A1"/><Relationship Id="rId22" Type="http://schemas.openxmlformats.org/officeDocument/2006/relationships/hyperlink" Target="#'Energy Consumption'!A1"/><Relationship Id="rId27" Type="http://schemas.openxmlformats.org/officeDocument/2006/relationships/hyperlink" Target="#'Ethics and Integrity'!A1"/><Relationship Id="rId30" Type="http://schemas.openxmlformats.org/officeDocument/2006/relationships/hyperlink" Target="#'Our Suppliers'!A1"/></Relationships>
</file>

<file path=xl/drawings/_rels/drawing13.xml.rels><?xml version="1.0" encoding="UTF-8" standalone="yes"?>
<Relationships xmlns="http://schemas.openxmlformats.org/package/2006/relationships"><Relationship Id="rId8" Type="http://schemas.openxmlformats.org/officeDocument/2006/relationships/hyperlink" Target="#SOCIAL!A1"/><Relationship Id="rId13" Type="http://schemas.openxmlformats.org/officeDocument/2006/relationships/hyperlink" Target="#'Cultural Heritage'!A1"/><Relationship Id="rId18" Type="http://schemas.openxmlformats.org/officeDocument/2006/relationships/hyperlink" Target="#'Energy Consumption'!A1"/><Relationship Id="rId26" Type="http://schemas.openxmlformats.org/officeDocument/2006/relationships/hyperlink" Target="#'Our Suppliers'!A1"/><Relationship Id="rId3" Type="http://schemas.openxmlformats.org/officeDocument/2006/relationships/hyperlink" Target="#ABOUT!A1"/><Relationship Id="rId21" Type="http://schemas.openxmlformats.org/officeDocument/2006/relationships/hyperlink" Target="#'Corporate Governance'!A1"/><Relationship Id="rId7" Type="http://schemas.openxmlformats.org/officeDocument/2006/relationships/hyperlink" Target="#TNFD!A1"/><Relationship Id="rId12" Type="http://schemas.openxmlformats.org/officeDocument/2006/relationships/hyperlink" Target="#'Diversity and Inclusion'!A1"/><Relationship Id="rId17" Type="http://schemas.openxmlformats.org/officeDocument/2006/relationships/hyperlink" Target="#Waste!A1"/><Relationship Id="rId25" Type="http://schemas.openxmlformats.org/officeDocument/2006/relationships/hyperlink" Target="#'Economic Performance'!A1"/><Relationship Id="rId2" Type="http://schemas.openxmlformats.org/officeDocument/2006/relationships/hyperlink" Target="#COVER!A1"/><Relationship Id="rId16" Type="http://schemas.openxmlformats.org/officeDocument/2006/relationships/hyperlink" Target="#'Biodiversity &amp; Land Management'!A1"/><Relationship Id="rId20" Type="http://schemas.openxmlformats.org/officeDocument/2006/relationships/hyperlink" Target="#GOVERNANCE!A1"/><Relationship Id="rId1" Type="http://schemas.openxmlformats.org/officeDocument/2006/relationships/image" Target="../media/image16.jpeg"/><Relationship Id="rId6" Type="http://schemas.openxmlformats.org/officeDocument/2006/relationships/hyperlink" Target="#'SASB INDEX'!A1"/><Relationship Id="rId11" Type="http://schemas.openxmlformats.org/officeDocument/2006/relationships/hyperlink" Target="#Training!A1"/><Relationship Id="rId24" Type="http://schemas.openxmlformats.org/officeDocument/2006/relationships/hyperlink" Target="#'Responsible Production'!A1"/><Relationship Id="rId5" Type="http://schemas.openxmlformats.org/officeDocument/2006/relationships/hyperlink" Target="#'GRI INDEX'!A1"/><Relationship Id="rId15" Type="http://schemas.openxmlformats.org/officeDocument/2006/relationships/hyperlink" Target="#Water!A1"/><Relationship Id="rId23" Type="http://schemas.openxmlformats.org/officeDocument/2006/relationships/hyperlink" Target="#'Ethics and Integrity'!A1"/><Relationship Id="rId28" Type="http://schemas.openxmlformats.org/officeDocument/2006/relationships/hyperlink" Target="#'Gruyere Tailings Facilty'!A1"/><Relationship Id="rId10" Type="http://schemas.openxmlformats.org/officeDocument/2006/relationships/hyperlink" Target="#'Health and Safety'!A1"/><Relationship Id="rId19" Type="http://schemas.openxmlformats.org/officeDocument/2006/relationships/hyperlink" Target="#'Greenhouse Gas Emissions'!A1"/><Relationship Id="rId4" Type="http://schemas.openxmlformats.org/officeDocument/2006/relationships/hyperlink" Target="#CONTENTS!A1"/><Relationship Id="rId9" Type="http://schemas.openxmlformats.org/officeDocument/2006/relationships/hyperlink" Target="#'Our People'!A1"/><Relationship Id="rId14" Type="http://schemas.openxmlformats.org/officeDocument/2006/relationships/hyperlink" Target="#ENVIRONMENT!A1"/><Relationship Id="rId22" Type="http://schemas.openxmlformats.org/officeDocument/2006/relationships/hyperlink" Target="#'Oversight and Responsibility'!A1"/><Relationship Id="rId27" Type="http://schemas.openxmlformats.org/officeDocument/2006/relationships/hyperlink" Target="#GRUYERE!A1"/></Relationships>
</file>

<file path=xl/drawings/_rels/drawing14.xml.rels><?xml version="1.0" encoding="UTF-8" standalone="yes"?>
<Relationships xmlns="http://schemas.openxmlformats.org/package/2006/relationships"><Relationship Id="rId13" Type="http://schemas.openxmlformats.org/officeDocument/2006/relationships/image" Target="../media/image27.svg"/><Relationship Id="rId18" Type="http://schemas.openxmlformats.org/officeDocument/2006/relationships/image" Target="../media/image32.png"/><Relationship Id="rId26" Type="http://schemas.openxmlformats.org/officeDocument/2006/relationships/hyperlink" Target="#'GRI INDEX'!A1"/><Relationship Id="rId39" Type="http://schemas.openxmlformats.org/officeDocument/2006/relationships/hyperlink" Target="#'Energy Consumption'!A1"/><Relationship Id="rId21" Type="http://schemas.openxmlformats.org/officeDocument/2006/relationships/image" Target="../media/image35.svg"/><Relationship Id="rId34" Type="http://schemas.openxmlformats.org/officeDocument/2006/relationships/hyperlink" Target="#'Cultural Heritage'!A1"/><Relationship Id="rId42" Type="http://schemas.openxmlformats.org/officeDocument/2006/relationships/hyperlink" Target="#'Corporate Governance'!A1"/><Relationship Id="rId47" Type="http://schemas.openxmlformats.org/officeDocument/2006/relationships/hyperlink" Target="#'Our Suppliers'!A1"/><Relationship Id="rId7" Type="http://schemas.openxmlformats.org/officeDocument/2006/relationships/image" Target="../media/image21.png"/><Relationship Id="rId2" Type="http://schemas.openxmlformats.org/officeDocument/2006/relationships/image" Target="../media/image12.png"/><Relationship Id="rId16" Type="http://schemas.openxmlformats.org/officeDocument/2006/relationships/image" Target="../media/image30.png"/><Relationship Id="rId29" Type="http://schemas.openxmlformats.org/officeDocument/2006/relationships/hyperlink" Target="#SOCIAL!A1"/><Relationship Id="rId11" Type="http://schemas.openxmlformats.org/officeDocument/2006/relationships/image" Target="../media/image25.svg"/><Relationship Id="rId24" Type="http://schemas.openxmlformats.org/officeDocument/2006/relationships/hyperlink" Target="#ABOUT!A1"/><Relationship Id="rId32" Type="http://schemas.openxmlformats.org/officeDocument/2006/relationships/hyperlink" Target="#Training!A1"/><Relationship Id="rId37" Type="http://schemas.openxmlformats.org/officeDocument/2006/relationships/hyperlink" Target="#'Biodiversity &amp; Land Management'!A1"/><Relationship Id="rId40" Type="http://schemas.openxmlformats.org/officeDocument/2006/relationships/hyperlink" Target="#'Greenhouse Gas Emissions'!A1"/><Relationship Id="rId45" Type="http://schemas.openxmlformats.org/officeDocument/2006/relationships/hyperlink" Target="#'Responsible Production'!A1"/><Relationship Id="rId5" Type="http://schemas.openxmlformats.org/officeDocument/2006/relationships/image" Target="../media/image19.png"/><Relationship Id="rId15" Type="http://schemas.openxmlformats.org/officeDocument/2006/relationships/image" Target="../media/image29.svg"/><Relationship Id="rId23" Type="http://schemas.openxmlformats.org/officeDocument/2006/relationships/hyperlink" Target="#COVER!A1"/><Relationship Id="rId28" Type="http://schemas.openxmlformats.org/officeDocument/2006/relationships/hyperlink" Target="#TNFD!A1"/><Relationship Id="rId36" Type="http://schemas.openxmlformats.org/officeDocument/2006/relationships/hyperlink" Target="#Water!A1"/><Relationship Id="rId49" Type="http://schemas.openxmlformats.org/officeDocument/2006/relationships/hyperlink" Target="#'Gruyere Tailings Facilty'!A1"/><Relationship Id="rId10" Type="http://schemas.openxmlformats.org/officeDocument/2006/relationships/image" Target="../media/image24.png"/><Relationship Id="rId19" Type="http://schemas.openxmlformats.org/officeDocument/2006/relationships/image" Target="../media/image33.svg"/><Relationship Id="rId31" Type="http://schemas.openxmlformats.org/officeDocument/2006/relationships/hyperlink" Target="#'Health and Safety'!A1"/><Relationship Id="rId44" Type="http://schemas.openxmlformats.org/officeDocument/2006/relationships/hyperlink" Target="#'Ethics and Integrity'!A1"/><Relationship Id="rId4" Type="http://schemas.openxmlformats.org/officeDocument/2006/relationships/image" Target="../media/image18.svg"/><Relationship Id="rId9" Type="http://schemas.openxmlformats.org/officeDocument/2006/relationships/image" Target="../media/image23.png"/><Relationship Id="rId14" Type="http://schemas.openxmlformats.org/officeDocument/2006/relationships/image" Target="../media/image28.png"/><Relationship Id="rId22" Type="http://schemas.openxmlformats.org/officeDocument/2006/relationships/image" Target="../media/image36.jpeg"/><Relationship Id="rId27" Type="http://schemas.openxmlformats.org/officeDocument/2006/relationships/hyperlink" Target="#'SASB INDEX'!A1"/><Relationship Id="rId30" Type="http://schemas.openxmlformats.org/officeDocument/2006/relationships/hyperlink" Target="#'Our People'!A1"/><Relationship Id="rId35" Type="http://schemas.openxmlformats.org/officeDocument/2006/relationships/hyperlink" Target="#ENVIRONMENT!A1"/><Relationship Id="rId43" Type="http://schemas.openxmlformats.org/officeDocument/2006/relationships/hyperlink" Target="#'Oversight and Responsibility'!A1"/><Relationship Id="rId48" Type="http://schemas.openxmlformats.org/officeDocument/2006/relationships/hyperlink" Target="#GRUYERE!A1"/><Relationship Id="rId8" Type="http://schemas.openxmlformats.org/officeDocument/2006/relationships/image" Target="../media/image22.png"/><Relationship Id="rId3" Type="http://schemas.openxmlformats.org/officeDocument/2006/relationships/image" Target="../media/image17.png"/><Relationship Id="rId12" Type="http://schemas.openxmlformats.org/officeDocument/2006/relationships/image" Target="../media/image26.png"/><Relationship Id="rId17" Type="http://schemas.openxmlformats.org/officeDocument/2006/relationships/image" Target="../media/image31.svg"/><Relationship Id="rId25" Type="http://schemas.openxmlformats.org/officeDocument/2006/relationships/hyperlink" Target="#CONTENTS!A1"/><Relationship Id="rId33" Type="http://schemas.openxmlformats.org/officeDocument/2006/relationships/hyperlink" Target="#'Diversity and Inclusion'!A1"/><Relationship Id="rId38" Type="http://schemas.openxmlformats.org/officeDocument/2006/relationships/hyperlink" Target="#Waste!A1"/><Relationship Id="rId46" Type="http://schemas.openxmlformats.org/officeDocument/2006/relationships/hyperlink" Target="#'Economic Performance'!A1"/><Relationship Id="rId20" Type="http://schemas.openxmlformats.org/officeDocument/2006/relationships/image" Target="../media/image34.png"/><Relationship Id="rId41" Type="http://schemas.openxmlformats.org/officeDocument/2006/relationships/hyperlink" Target="#GOVERNANCE!A1"/><Relationship Id="rId1" Type="http://schemas.openxmlformats.org/officeDocument/2006/relationships/hyperlink" Target="https://www.mineralresources.com.au/" TargetMode="External"/><Relationship Id="rId6"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8" Type="http://schemas.openxmlformats.org/officeDocument/2006/relationships/hyperlink" Target="#'SASB INDEX'!A1"/><Relationship Id="rId13" Type="http://schemas.openxmlformats.org/officeDocument/2006/relationships/hyperlink" Target="#Training!A1"/><Relationship Id="rId18" Type="http://schemas.openxmlformats.org/officeDocument/2006/relationships/hyperlink" Target="#'Biodiversity &amp; Land Management'!A1"/><Relationship Id="rId26" Type="http://schemas.openxmlformats.org/officeDocument/2006/relationships/hyperlink" Target="#'Responsible Production'!A1"/><Relationship Id="rId3" Type="http://schemas.openxmlformats.org/officeDocument/2006/relationships/image" Target="../media/image37.jpeg"/><Relationship Id="rId21" Type="http://schemas.openxmlformats.org/officeDocument/2006/relationships/hyperlink" Target="#'Greenhouse Gas Emissions'!A1"/><Relationship Id="rId7" Type="http://schemas.openxmlformats.org/officeDocument/2006/relationships/hyperlink" Target="#'GRI INDEX'!A1"/><Relationship Id="rId12" Type="http://schemas.openxmlformats.org/officeDocument/2006/relationships/hyperlink" Target="#'Health and Safety'!A1"/><Relationship Id="rId17" Type="http://schemas.openxmlformats.org/officeDocument/2006/relationships/hyperlink" Target="#Water!A1"/><Relationship Id="rId25" Type="http://schemas.openxmlformats.org/officeDocument/2006/relationships/hyperlink" Target="#'Ethics and Integrity'!A1"/><Relationship Id="rId2" Type="http://schemas.openxmlformats.org/officeDocument/2006/relationships/image" Target="../media/image12.png"/><Relationship Id="rId16" Type="http://schemas.openxmlformats.org/officeDocument/2006/relationships/hyperlink" Target="#ENVIRONMENT!A1"/><Relationship Id="rId20" Type="http://schemas.openxmlformats.org/officeDocument/2006/relationships/hyperlink" Target="#'Energy Consumption'!A1"/><Relationship Id="rId29" Type="http://schemas.openxmlformats.org/officeDocument/2006/relationships/hyperlink" Target="#GRUYERE!A1"/><Relationship Id="rId1" Type="http://schemas.openxmlformats.org/officeDocument/2006/relationships/hyperlink" Target="https://www.mineralresources.com.au/" TargetMode="External"/><Relationship Id="rId6" Type="http://schemas.openxmlformats.org/officeDocument/2006/relationships/hyperlink" Target="#CONTENTS!A1"/><Relationship Id="rId11" Type="http://schemas.openxmlformats.org/officeDocument/2006/relationships/hyperlink" Target="#'Our People'!A1"/><Relationship Id="rId24" Type="http://schemas.openxmlformats.org/officeDocument/2006/relationships/hyperlink" Target="#'Oversight and Responsibility'!A1"/><Relationship Id="rId5" Type="http://schemas.openxmlformats.org/officeDocument/2006/relationships/hyperlink" Target="#ABOUT!A1"/><Relationship Id="rId15" Type="http://schemas.openxmlformats.org/officeDocument/2006/relationships/hyperlink" Target="#'Cultural Heritage'!A1"/><Relationship Id="rId23" Type="http://schemas.openxmlformats.org/officeDocument/2006/relationships/hyperlink" Target="#'Corporate Governance'!A1"/><Relationship Id="rId28" Type="http://schemas.openxmlformats.org/officeDocument/2006/relationships/hyperlink" Target="#'Our Suppliers'!A1"/><Relationship Id="rId10" Type="http://schemas.openxmlformats.org/officeDocument/2006/relationships/hyperlink" Target="#SOCIAL!A1"/><Relationship Id="rId19" Type="http://schemas.openxmlformats.org/officeDocument/2006/relationships/hyperlink" Target="#Waste!A1"/><Relationship Id="rId4" Type="http://schemas.openxmlformats.org/officeDocument/2006/relationships/hyperlink" Target="#COVER!A1"/><Relationship Id="rId9" Type="http://schemas.openxmlformats.org/officeDocument/2006/relationships/hyperlink" Target="#TNFD!A1"/><Relationship Id="rId14" Type="http://schemas.openxmlformats.org/officeDocument/2006/relationships/hyperlink" Target="#'Diversity and Inclusion'!A1"/><Relationship Id="rId22" Type="http://schemas.openxmlformats.org/officeDocument/2006/relationships/hyperlink" Target="#GOVERNANCE!A1"/><Relationship Id="rId27" Type="http://schemas.openxmlformats.org/officeDocument/2006/relationships/hyperlink" Target="#'Economic Performance'!A1"/><Relationship Id="rId30" Type="http://schemas.openxmlformats.org/officeDocument/2006/relationships/hyperlink" Target="#'Gruyere Tailings Facilty'!A1"/></Relationships>
</file>

<file path=xl/drawings/_rels/drawing16.xml.rels><?xml version="1.0" encoding="UTF-8" standalone="yes"?>
<Relationships xmlns="http://schemas.openxmlformats.org/package/2006/relationships"><Relationship Id="rId8" Type="http://schemas.openxmlformats.org/officeDocument/2006/relationships/hyperlink" Target="#SOCIAL!A1"/><Relationship Id="rId13" Type="http://schemas.openxmlformats.org/officeDocument/2006/relationships/hyperlink" Target="#'Cultural Heritage'!A1"/><Relationship Id="rId18" Type="http://schemas.openxmlformats.org/officeDocument/2006/relationships/hyperlink" Target="#'Energy Consumption'!A1"/><Relationship Id="rId26" Type="http://schemas.openxmlformats.org/officeDocument/2006/relationships/hyperlink" Target="#'Our Suppliers'!A1"/><Relationship Id="rId3" Type="http://schemas.openxmlformats.org/officeDocument/2006/relationships/hyperlink" Target="#ABOUT!A1"/><Relationship Id="rId21" Type="http://schemas.openxmlformats.org/officeDocument/2006/relationships/hyperlink" Target="#'Corporate Governance'!A1"/><Relationship Id="rId7" Type="http://schemas.openxmlformats.org/officeDocument/2006/relationships/hyperlink" Target="#TNFD!A1"/><Relationship Id="rId12" Type="http://schemas.openxmlformats.org/officeDocument/2006/relationships/hyperlink" Target="#'Diversity and Inclusion'!A1"/><Relationship Id="rId17" Type="http://schemas.openxmlformats.org/officeDocument/2006/relationships/hyperlink" Target="#Waste!A1"/><Relationship Id="rId25" Type="http://schemas.openxmlformats.org/officeDocument/2006/relationships/hyperlink" Target="#'Economic Performance'!A1"/><Relationship Id="rId2" Type="http://schemas.openxmlformats.org/officeDocument/2006/relationships/hyperlink" Target="#COVER!A1"/><Relationship Id="rId16" Type="http://schemas.openxmlformats.org/officeDocument/2006/relationships/hyperlink" Target="#'Biodiversity &amp; Land Management'!A1"/><Relationship Id="rId20" Type="http://schemas.openxmlformats.org/officeDocument/2006/relationships/hyperlink" Target="#GOVERNANCE!A1"/><Relationship Id="rId1" Type="http://schemas.openxmlformats.org/officeDocument/2006/relationships/image" Target="../media/image4.jpeg"/><Relationship Id="rId6" Type="http://schemas.openxmlformats.org/officeDocument/2006/relationships/hyperlink" Target="#'SASB INDEX'!A1"/><Relationship Id="rId11" Type="http://schemas.openxmlformats.org/officeDocument/2006/relationships/hyperlink" Target="#Training!A1"/><Relationship Id="rId24" Type="http://schemas.openxmlformats.org/officeDocument/2006/relationships/hyperlink" Target="#'Responsible Production'!A1"/><Relationship Id="rId5" Type="http://schemas.openxmlformats.org/officeDocument/2006/relationships/hyperlink" Target="#'GRI INDEX'!A1"/><Relationship Id="rId15" Type="http://schemas.openxmlformats.org/officeDocument/2006/relationships/hyperlink" Target="#Water!A1"/><Relationship Id="rId23" Type="http://schemas.openxmlformats.org/officeDocument/2006/relationships/hyperlink" Target="#'Ethics and Integrity'!A1"/><Relationship Id="rId28" Type="http://schemas.openxmlformats.org/officeDocument/2006/relationships/hyperlink" Target="#'Gruyere Tailings Facilty'!A1"/><Relationship Id="rId10" Type="http://schemas.openxmlformats.org/officeDocument/2006/relationships/hyperlink" Target="#'Health and Safety'!A1"/><Relationship Id="rId19" Type="http://schemas.openxmlformats.org/officeDocument/2006/relationships/hyperlink" Target="#'Greenhouse Gas Emissions'!A1"/><Relationship Id="rId4" Type="http://schemas.openxmlformats.org/officeDocument/2006/relationships/hyperlink" Target="#CONTENTS!A1"/><Relationship Id="rId9" Type="http://schemas.openxmlformats.org/officeDocument/2006/relationships/hyperlink" Target="#'Our People'!A1"/><Relationship Id="rId14" Type="http://schemas.openxmlformats.org/officeDocument/2006/relationships/hyperlink" Target="#ENVIRONMENT!A1"/><Relationship Id="rId22" Type="http://schemas.openxmlformats.org/officeDocument/2006/relationships/hyperlink" Target="#'Oversight and Responsibility'!A1"/><Relationship Id="rId27" Type="http://schemas.openxmlformats.org/officeDocument/2006/relationships/hyperlink" Target="#GRUYERE!A1"/></Relationships>
</file>

<file path=xl/drawings/_rels/drawing17.xml.rels><?xml version="1.0" encoding="UTF-8" standalone="yes"?>
<Relationships xmlns="http://schemas.openxmlformats.org/package/2006/relationships"><Relationship Id="rId8" Type="http://schemas.openxmlformats.org/officeDocument/2006/relationships/hyperlink" Target="#SOCIAL!A1"/><Relationship Id="rId13" Type="http://schemas.openxmlformats.org/officeDocument/2006/relationships/hyperlink" Target="#'Cultural Heritage'!A1"/><Relationship Id="rId18" Type="http://schemas.openxmlformats.org/officeDocument/2006/relationships/hyperlink" Target="#'Energy Consumption'!A1"/><Relationship Id="rId26" Type="http://schemas.openxmlformats.org/officeDocument/2006/relationships/hyperlink" Target="#'Our Suppliers'!A1"/><Relationship Id="rId3" Type="http://schemas.openxmlformats.org/officeDocument/2006/relationships/hyperlink" Target="#ABOUT!A1"/><Relationship Id="rId21" Type="http://schemas.openxmlformats.org/officeDocument/2006/relationships/hyperlink" Target="#'Corporate Governance'!A1"/><Relationship Id="rId7" Type="http://schemas.openxmlformats.org/officeDocument/2006/relationships/hyperlink" Target="#TNFD!A1"/><Relationship Id="rId12" Type="http://schemas.openxmlformats.org/officeDocument/2006/relationships/hyperlink" Target="#'Diversity and Inclusion'!A1"/><Relationship Id="rId17" Type="http://schemas.openxmlformats.org/officeDocument/2006/relationships/hyperlink" Target="#Waste!A1"/><Relationship Id="rId25" Type="http://schemas.openxmlformats.org/officeDocument/2006/relationships/hyperlink" Target="#'Economic Performance'!A1"/><Relationship Id="rId2" Type="http://schemas.openxmlformats.org/officeDocument/2006/relationships/hyperlink" Target="#COVER!A1"/><Relationship Id="rId16" Type="http://schemas.openxmlformats.org/officeDocument/2006/relationships/hyperlink" Target="#'Biodiversity &amp; Land Management'!A1"/><Relationship Id="rId20" Type="http://schemas.openxmlformats.org/officeDocument/2006/relationships/hyperlink" Target="#GOVERNANCE!A1"/><Relationship Id="rId1" Type="http://schemas.openxmlformats.org/officeDocument/2006/relationships/image" Target="../media/image4.jpeg"/><Relationship Id="rId6" Type="http://schemas.openxmlformats.org/officeDocument/2006/relationships/hyperlink" Target="#'SASB INDEX'!A1"/><Relationship Id="rId11" Type="http://schemas.openxmlformats.org/officeDocument/2006/relationships/hyperlink" Target="#Training!A1"/><Relationship Id="rId24" Type="http://schemas.openxmlformats.org/officeDocument/2006/relationships/hyperlink" Target="#'Responsible Production'!A1"/><Relationship Id="rId5" Type="http://schemas.openxmlformats.org/officeDocument/2006/relationships/hyperlink" Target="#'GRI INDEX'!A1"/><Relationship Id="rId15" Type="http://schemas.openxmlformats.org/officeDocument/2006/relationships/hyperlink" Target="#Water!A1"/><Relationship Id="rId23" Type="http://schemas.openxmlformats.org/officeDocument/2006/relationships/hyperlink" Target="#'Ethics and Integrity'!A1"/><Relationship Id="rId28" Type="http://schemas.openxmlformats.org/officeDocument/2006/relationships/hyperlink" Target="#'Gruyere Tailings Facilty'!A1"/><Relationship Id="rId10" Type="http://schemas.openxmlformats.org/officeDocument/2006/relationships/hyperlink" Target="#'Health and Safety'!A1"/><Relationship Id="rId19" Type="http://schemas.openxmlformats.org/officeDocument/2006/relationships/hyperlink" Target="#'Greenhouse Gas Emissions'!A1"/><Relationship Id="rId4" Type="http://schemas.openxmlformats.org/officeDocument/2006/relationships/hyperlink" Target="#CONTENTS!A1"/><Relationship Id="rId9" Type="http://schemas.openxmlformats.org/officeDocument/2006/relationships/hyperlink" Target="#'Our People'!A1"/><Relationship Id="rId14" Type="http://schemas.openxmlformats.org/officeDocument/2006/relationships/hyperlink" Target="#ENVIRONMENT!A1"/><Relationship Id="rId22" Type="http://schemas.openxmlformats.org/officeDocument/2006/relationships/hyperlink" Target="#'Oversight and Responsibility'!A1"/><Relationship Id="rId27" Type="http://schemas.openxmlformats.org/officeDocument/2006/relationships/hyperlink" Target="#GRUYERE!A1"/></Relationships>
</file>

<file path=xl/drawings/_rels/drawing18.xml.rels><?xml version="1.0" encoding="UTF-8" standalone="yes"?>
<Relationships xmlns="http://schemas.openxmlformats.org/package/2006/relationships"><Relationship Id="rId8" Type="http://schemas.openxmlformats.org/officeDocument/2006/relationships/hyperlink" Target="#SOCIAL!A1"/><Relationship Id="rId13" Type="http://schemas.openxmlformats.org/officeDocument/2006/relationships/hyperlink" Target="#'Cultural Heritage'!A1"/><Relationship Id="rId18" Type="http://schemas.openxmlformats.org/officeDocument/2006/relationships/hyperlink" Target="#'Energy Consumption'!A1"/><Relationship Id="rId26" Type="http://schemas.openxmlformats.org/officeDocument/2006/relationships/hyperlink" Target="#'Our Suppliers'!A1"/><Relationship Id="rId3" Type="http://schemas.openxmlformats.org/officeDocument/2006/relationships/hyperlink" Target="#ABOUT!A1"/><Relationship Id="rId21" Type="http://schemas.openxmlformats.org/officeDocument/2006/relationships/hyperlink" Target="#'Corporate Governance'!A1"/><Relationship Id="rId7" Type="http://schemas.openxmlformats.org/officeDocument/2006/relationships/hyperlink" Target="#TNFD!A1"/><Relationship Id="rId12" Type="http://schemas.openxmlformats.org/officeDocument/2006/relationships/hyperlink" Target="#'Diversity and Inclusion'!A1"/><Relationship Id="rId17" Type="http://schemas.openxmlformats.org/officeDocument/2006/relationships/hyperlink" Target="#Waste!A1"/><Relationship Id="rId25" Type="http://schemas.openxmlformats.org/officeDocument/2006/relationships/hyperlink" Target="#'Economic Performance'!A1"/><Relationship Id="rId2" Type="http://schemas.openxmlformats.org/officeDocument/2006/relationships/hyperlink" Target="#COVER!A1"/><Relationship Id="rId16" Type="http://schemas.openxmlformats.org/officeDocument/2006/relationships/hyperlink" Target="#'Biodiversity &amp; Land Management'!A1"/><Relationship Id="rId20" Type="http://schemas.openxmlformats.org/officeDocument/2006/relationships/hyperlink" Target="#GOVERNANCE!A1"/><Relationship Id="rId1" Type="http://schemas.openxmlformats.org/officeDocument/2006/relationships/image" Target="../media/image38.jpeg"/><Relationship Id="rId6" Type="http://schemas.openxmlformats.org/officeDocument/2006/relationships/hyperlink" Target="#'SASB INDEX'!A1"/><Relationship Id="rId11" Type="http://schemas.openxmlformats.org/officeDocument/2006/relationships/hyperlink" Target="#Training!A1"/><Relationship Id="rId24" Type="http://schemas.openxmlformats.org/officeDocument/2006/relationships/hyperlink" Target="#'Responsible Production'!A1"/><Relationship Id="rId5" Type="http://schemas.openxmlformats.org/officeDocument/2006/relationships/hyperlink" Target="#'GRI INDEX'!A1"/><Relationship Id="rId15" Type="http://schemas.openxmlformats.org/officeDocument/2006/relationships/hyperlink" Target="#Water!A1"/><Relationship Id="rId23" Type="http://schemas.openxmlformats.org/officeDocument/2006/relationships/hyperlink" Target="#'Ethics and Integrity'!A1"/><Relationship Id="rId28" Type="http://schemas.openxmlformats.org/officeDocument/2006/relationships/hyperlink" Target="#'Gruyere Tailings Facilty'!A1"/><Relationship Id="rId10" Type="http://schemas.openxmlformats.org/officeDocument/2006/relationships/hyperlink" Target="#'Health and Safety'!A1"/><Relationship Id="rId19" Type="http://schemas.openxmlformats.org/officeDocument/2006/relationships/hyperlink" Target="#'Greenhouse Gas Emissions'!A1"/><Relationship Id="rId4" Type="http://schemas.openxmlformats.org/officeDocument/2006/relationships/hyperlink" Target="#CONTENTS!A1"/><Relationship Id="rId9" Type="http://schemas.openxmlformats.org/officeDocument/2006/relationships/hyperlink" Target="#'Our People'!A1"/><Relationship Id="rId14" Type="http://schemas.openxmlformats.org/officeDocument/2006/relationships/hyperlink" Target="#ENVIRONMENT!A1"/><Relationship Id="rId22" Type="http://schemas.openxmlformats.org/officeDocument/2006/relationships/hyperlink" Target="#'Oversight and Responsibility'!A1"/><Relationship Id="rId27" Type="http://schemas.openxmlformats.org/officeDocument/2006/relationships/hyperlink" Target="#GRUYERE!A1"/></Relationships>
</file>

<file path=xl/drawings/_rels/drawing19.xml.rels><?xml version="1.0" encoding="UTF-8" standalone="yes"?>
<Relationships xmlns="http://schemas.openxmlformats.org/package/2006/relationships"><Relationship Id="rId8" Type="http://schemas.openxmlformats.org/officeDocument/2006/relationships/hyperlink" Target="#SOCIAL!A1"/><Relationship Id="rId13" Type="http://schemas.openxmlformats.org/officeDocument/2006/relationships/hyperlink" Target="#'Cultural Heritage'!A1"/><Relationship Id="rId18" Type="http://schemas.openxmlformats.org/officeDocument/2006/relationships/hyperlink" Target="#'Energy Consumption'!A1"/><Relationship Id="rId26" Type="http://schemas.openxmlformats.org/officeDocument/2006/relationships/hyperlink" Target="#'Our Suppliers'!A1"/><Relationship Id="rId3" Type="http://schemas.openxmlformats.org/officeDocument/2006/relationships/hyperlink" Target="#ABOUT!A1"/><Relationship Id="rId21" Type="http://schemas.openxmlformats.org/officeDocument/2006/relationships/hyperlink" Target="#'Corporate Governance'!A1"/><Relationship Id="rId7" Type="http://schemas.openxmlformats.org/officeDocument/2006/relationships/hyperlink" Target="#TNFD!A1"/><Relationship Id="rId12" Type="http://schemas.openxmlformats.org/officeDocument/2006/relationships/hyperlink" Target="#'Diversity and Inclusion'!A1"/><Relationship Id="rId17" Type="http://schemas.openxmlformats.org/officeDocument/2006/relationships/hyperlink" Target="#Waste!A1"/><Relationship Id="rId25" Type="http://schemas.openxmlformats.org/officeDocument/2006/relationships/hyperlink" Target="#'Economic Performance'!A1"/><Relationship Id="rId2" Type="http://schemas.openxmlformats.org/officeDocument/2006/relationships/hyperlink" Target="#COVER!A1"/><Relationship Id="rId16" Type="http://schemas.openxmlformats.org/officeDocument/2006/relationships/hyperlink" Target="#'Biodiversity &amp; Land Management'!A1"/><Relationship Id="rId20" Type="http://schemas.openxmlformats.org/officeDocument/2006/relationships/hyperlink" Target="#GOVERNANCE!A1"/><Relationship Id="rId1" Type="http://schemas.openxmlformats.org/officeDocument/2006/relationships/image" Target="../media/image4.jpeg"/><Relationship Id="rId6" Type="http://schemas.openxmlformats.org/officeDocument/2006/relationships/hyperlink" Target="#'SASB INDEX'!A1"/><Relationship Id="rId11" Type="http://schemas.openxmlformats.org/officeDocument/2006/relationships/hyperlink" Target="#Training!A1"/><Relationship Id="rId24" Type="http://schemas.openxmlformats.org/officeDocument/2006/relationships/hyperlink" Target="#'Responsible Production'!A1"/><Relationship Id="rId5" Type="http://schemas.openxmlformats.org/officeDocument/2006/relationships/hyperlink" Target="#'GRI INDEX'!A1"/><Relationship Id="rId15" Type="http://schemas.openxmlformats.org/officeDocument/2006/relationships/hyperlink" Target="#Water!A1"/><Relationship Id="rId23" Type="http://schemas.openxmlformats.org/officeDocument/2006/relationships/hyperlink" Target="#'Ethics and Integrity'!A1"/><Relationship Id="rId28" Type="http://schemas.openxmlformats.org/officeDocument/2006/relationships/hyperlink" Target="#'Gruyere Tailings Facilty'!A1"/><Relationship Id="rId10" Type="http://schemas.openxmlformats.org/officeDocument/2006/relationships/hyperlink" Target="#'Health and Safety'!A1"/><Relationship Id="rId19" Type="http://schemas.openxmlformats.org/officeDocument/2006/relationships/hyperlink" Target="#'Greenhouse Gas Emissions'!A1"/><Relationship Id="rId4" Type="http://schemas.openxmlformats.org/officeDocument/2006/relationships/hyperlink" Target="#CONTENTS!A1"/><Relationship Id="rId9" Type="http://schemas.openxmlformats.org/officeDocument/2006/relationships/hyperlink" Target="#'Our People'!A1"/><Relationship Id="rId14" Type="http://schemas.openxmlformats.org/officeDocument/2006/relationships/hyperlink" Target="#ENVIRONMENT!A1"/><Relationship Id="rId22" Type="http://schemas.openxmlformats.org/officeDocument/2006/relationships/hyperlink" Target="#'Oversight and Responsibility'!A1"/><Relationship Id="rId27" Type="http://schemas.openxmlformats.org/officeDocument/2006/relationships/hyperlink" Target="#GRUYERE!A1"/></Relationships>
</file>

<file path=xl/drawings/_rels/drawing2.xml.rels><?xml version="1.0" encoding="UTF-8" standalone="yes"?>
<Relationships xmlns="http://schemas.openxmlformats.org/package/2006/relationships"><Relationship Id="rId8" Type="http://schemas.openxmlformats.org/officeDocument/2006/relationships/hyperlink" Target="#TNFD!A1"/><Relationship Id="rId13" Type="http://schemas.openxmlformats.org/officeDocument/2006/relationships/hyperlink" Target="#'Diversity and Inclusion'!A1"/><Relationship Id="rId18" Type="http://schemas.openxmlformats.org/officeDocument/2006/relationships/hyperlink" Target="#Waste!A1"/><Relationship Id="rId26" Type="http://schemas.openxmlformats.org/officeDocument/2006/relationships/hyperlink" Target="#'Economic Performance'!A1"/><Relationship Id="rId3" Type="http://schemas.openxmlformats.org/officeDocument/2006/relationships/hyperlink" Target="#COVER!A1"/><Relationship Id="rId21" Type="http://schemas.openxmlformats.org/officeDocument/2006/relationships/hyperlink" Target="#GOVERNANCE!A1"/><Relationship Id="rId7" Type="http://schemas.openxmlformats.org/officeDocument/2006/relationships/hyperlink" Target="#'SASB INDEX'!A1"/><Relationship Id="rId12" Type="http://schemas.openxmlformats.org/officeDocument/2006/relationships/hyperlink" Target="#Training!A1"/><Relationship Id="rId17" Type="http://schemas.openxmlformats.org/officeDocument/2006/relationships/hyperlink" Target="#'Biodiversity &amp; Land Management'!A1"/><Relationship Id="rId25" Type="http://schemas.openxmlformats.org/officeDocument/2006/relationships/hyperlink" Target="#'Responsible Production'!A1"/><Relationship Id="rId2" Type="http://schemas.openxmlformats.org/officeDocument/2006/relationships/image" Target="../media/image3.jpeg"/><Relationship Id="rId16" Type="http://schemas.openxmlformats.org/officeDocument/2006/relationships/hyperlink" Target="#Water!A1"/><Relationship Id="rId20" Type="http://schemas.openxmlformats.org/officeDocument/2006/relationships/hyperlink" Target="#'Greenhouse Gas Emissions'!A1"/><Relationship Id="rId29" Type="http://schemas.openxmlformats.org/officeDocument/2006/relationships/hyperlink" Target="#'Gruyere Tailings Facilty'!A1"/><Relationship Id="rId1" Type="http://schemas.openxmlformats.org/officeDocument/2006/relationships/image" Target="../media/image2.png"/><Relationship Id="rId6" Type="http://schemas.openxmlformats.org/officeDocument/2006/relationships/hyperlink" Target="#'GRI INDEX'!A1"/><Relationship Id="rId11" Type="http://schemas.openxmlformats.org/officeDocument/2006/relationships/hyperlink" Target="#'Health and Safety'!A1"/><Relationship Id="rId24" Type="http://schemas.openxmlformats.org/officeDocument/2006/relationships/hyperlink" Target="#'Ethics and Integrity'!A1"/><Relationship Id="rId5" Type="http://schemas.openxmlformats.org/officeDocument/2006/relationships/hyperlink" Target="#CONTENTS!A1"/><Relationship Id="rId15" Type="http://schemas.openxmlformats.org/officeDocument/2006/relationships/hyperlink" Target="#ENVIRONMENT!A1"/><Relationship Id="rId23" Type="http://schemas.openxmlformats.org/officeDocument/2006/relationships/hyperlink" Target="#'Oversight and Responsibility'!A1"/><Relationship Id="rId28" Type="http://schemas.openxmlformats.org/officeDocument/2006/relationships/hyperlink" Target="#GRUYERE!A1"/><Relationship Id="rId10" Type="http://schemas.openxmlformats.org/officeDocument/2006/relationships/hyperlink" Target="#'Our People'!A1"/><Relationship Id="rId19" Type="http://schemas.openxmlformats.org/officeDocument/2006/relationships/hyperlink" Target="#'Energy Consumption'!A1"/><Relationship Id="rId4" Type="http://schemas.openxmlformats.org/officeDocument/2006/relationships/hyperlink" Target="#ABOUT!A1"/><Relationship Id="rId9" Type="http://schemas.openxmlformats.org/officeDocument/2006/relationships/hyperlink" Target="#SOCIAL!A1"/><Relationship Id="rId14" Type="http://schemas.openxmlformats.org/officeDocument/2006/relationships/hyperlink" Target="#'Cultural Heritage'!A1"/><Relationship Id="rId22" Type="http://schemas.openxmlformats.org/officeDocument/2006/relationships/hyperlink" Target="#'Corporate Governance'!A1"/><Relationship Id="rId27" Type="http://schemas.openxmlformats.org/officeDocument/2006/relationships/hyperlink" Target="#'Our Suppliers'!A1"/></Relationships>
</file>

<file path=xl/drawings/_rels/drawing20.xml.rels><?xml version="1.0" encoding="UTF-8" standalone="yes"?>
<Relationships xmlns="http://schemas.openxmlformats.org/package/2006/relationships"><Relationship Id="rId8" Type="http://schemas.openxmlformats.org/officeDocument/2006/relationships/hyperlink" Target="#TNFD!A1"/><Relationship Id="rId13" Type="http://schemas.openxmlformats.org/officeDocument/2006/relationships/hyperlink" Target="#'Diversity and Inclusion'!A1"/><Relationship Id="rId18" Type="http://schemas.openxmlformats.org/officeDocument/2006/relationships/hyperlink" Target="#Waste!A1"/><Relationship Id="rId26" Type="http://schemas.openxmlformats.org/officeDocument/2006/relationships/hyperlink" Target="#'Economic Performance'!A1"/><Relationship Id="rId3" Type="http://schemas.openxmlformats.org/officeDocument/2006/relationships/hyperlink" Target="#COVER!A1"/><Relationship Id="rId21" Type="http://schemas.openxmlformats.org/officeDocument/2006/relationships/hyperlink" Target="#GOVERNANCE!A1"/><Relationship Id="rId7" Type="http://schemas.openxmlformats.org/officeDocument/2006/relationships/hyperlink" Target="#'SASB INDEX'!A1"/><Relationship Id="rId12" Type="http://schemas.openxmlformats.org/officeDocument/2006/relationships/hyperlink" Target="#Training!A1"/><Relationship Id="rId17" Type="http://schemas.openxmlformats.org/officeDocument/2006/relationships/hyperlink" Target="#'Biodiversity &amp; Land Management'!A1"/><Relationship Id="rId25" Type="http://schemas.openxmlformats.org/officeDocument/2006/relationships/hyperlink" Target="#'Responsible Production'!A1"/><Relationship Id="rId2" Type="http://schemas.openxmlformats.org/officeDocument/2006/relationships/image" Target="../media/image4.jpeg"/><Relationship Id="rId16" Type="http://schemas.openxmlformats.org/officeDocument/2006/relationships/hyperlink" Target="#Water!A1"/><Relationship Id="rId20" Type="http://schemas.openxmlformats.org/officeDocument/2006/relationships/hyperlink" Target="#'Greenhouse Gas Emissions'!A1"/><Relationship Id="rId29" Type="http://schemas.openxmlformats.org/officeDocument/2006/relationships/hyperlink" Target="#'Gruyere Tailings Facilty'!A1"/><Relationship Id="rId1" Type="http://schemas.openxmlformats.org/officeDocument/2006/relationships/image" Target="../media/image39.png"/><Relationship Id="rId6" Type="http://schemas.openxmlformats.org/officeDocument/2006/relationships/hyperlink" Target="#'GRI INDEX'!A1"/><Relationship Id="rId11" Type="http://schemas.openxmlformats.org/officeDocument/2006/relationships/hyperlink" Target="#'Health and Safety'!A1"/><Relationship Id="rId24" Type="http://schemas.openxmlformats.org/officeDocument/2006/relationships/hyperlink" Target="#'Ethics and Integrity'!A1"/><Relationship Id="rId5" Type="http://schemas.openxmlformats.org/officeDocument/2006/relationships/hyperlink" Target="#CONTENTS!A1"/><Relationship Id="rId15" Type="http://schemas.openxmlformats.org/officeDocument/2006/relationships/hyperlink" Target="#ENVIRONMENT!A1"/><Relationship Id="rId23" Type="http://schemas.openxmlformats.org/officeDocument/2006/relationships/hyperlink" Target="#'Oversight and Responsibility'!A1"/><Relationship Id="rId28" Type="http://schemas.openxmlformats.org/officeDocument/2006/relationships/hyperlink" Target="#GRUYERE!A1"/><Relationship Id="rId10" Type="http://schemas.openxmlformats.org/officeDocument/2006/relationships/hyperlink" Target="#'Our People'!A1"/><Relationship Id="rId19" Type="http://schemas.openxmlformats.org/officeDocument/2006/relationships/hyperlink" Target="#'Energy Consumption'!A1"/><Relationship Id="rId4" Type="http://schemas.openxmlformats.org/officeDocument/2006/relationships/hyperlink" Target="#ABOUT!A1"/><Relationship Id="rId9" Type="http://schemas.openxmlformats.org/officeDocument/2006/relationships/hyperlink" Target="#SOCIAL!A1"/><Relationship Id="rId14" Type="http://schemas.openxmlformats.org/officeDocument/2006/relationships/hyperlink" Target="#'Cultural Heritage'!A1"/><Relationship Id="rId22" Type="http://schemas.openxmlformats.org/officeDocument/2006/relationships/hyperlink" Target="#'Corporate Governance'!A1"/><Relationship Id="rId27" Type="http://schemas.openxmlformats.org/officeDocument/2006/relationships/hyperlink" Target="#'Our Suppliers'!A1"/></Relationships>
</file>

<file path=xl/drawings/_rels/drawing21.xml.rels><?xml version="1.0" encoding="UTF-8" standalone="yes"?>
<Relationships xmlns="http://schemas.openxmlformats.org/package/2006/relationships"><Relationship Id="rId8" Type="http://schemas.openxmlformats.org/officeDocument/2006/relationships/hyperlink" Target="#SOCIAL!A1"/><Relationship Id="rId13" Type="http://schemas.openxmlformats.org/officeDocument/2006/relationships/hyperlink" Target="#'Cultural Heritage'!A1"/><Relationship Id="rId18" Type="http://schemas.openxmlformats.org/officeDocument/2006/relationships/hyperlink" Target="#'Energy Consumption'!A1"/><Relationship Id="rId26" Type="http://schemas.openxmlformats.org/officeDocument/2006/relationships/hyperlink" Target="#'Our Suppliers'!A1"/><Relationship Id="rId3" Type="http://schemas.openxmlformats.org/officeDocument/2006/relationships/hyperlink" Target="#ABOUT!A1"/><Relationship Id="rId21" Type="http://schemas.openxmlformats.org/officeDocument/2006/relationships/hyperlink" Target="#'Corporate Governance'!A1"/><Relationship Id="rId7" Type="http://schemas.openxmlformats.org/officeDocument/2006/relationships/hyperlink" Target="#TNFD!A1"/><Relationship Id="rId12" Type="http://schemas.openxmlformats.org/officeDocument/2006/relationships/hyperlink" Target="#'Diversity and Inclusion'!A1"/><Relationship Id="rId17" Type="http://schemas.openxmlformats.org/officeDocument/2006/relationships/hyperlink" Target="#Waste!A1"/><Relationship Id="rId25" Type="http://schemas.openxmlformats.org/officeDocument/2006/relationships/hyperlink" Target="#'Economic Performance'!A1"/><Relationship Id="rId2" Type="http://schemas.openxmlformats.org/officeDocument/2006/relationships/hyperlink" Target="#COVER!A1"/><Relationship Id="rId16" Type="http://schemas.openxmlformats.org/officeDocument/2006/relationships/hyperlink" Target="#'Biodiversity &amp; Land Management'!A1"/><Relationship Id="rId20" Type="http://schemas.openxmlformats.org/officeDocument/2006/relationships/hyperlink" Target="#GOVERNANCE!A1"/><Relationship Id="rId1" Type="http://schemas.openxmlformats.org/officeDocument/2006/relationships/image" Target="../media/image4.jpeg"/><Relationship Id="rId6" Type="http://schemas.openxmlformats.org/officeDocument/2006/relationships/hyperlink" Target="#'SASB INDEX'!A1"/><Relationship Id="rId11" Type="http://schemas.openxmlformats.org/officeDocument/2006/relationships/hyperlink" Target="#Training!A1"/><Relationship Id="rId24" Type="http://schemas.openxmlformats.org/officeDocument/2006/relationships/hyperlink" Target="#'Responsible Production'!A1"/><Relationship Id="rId5" Type="http://schemas.openxmlformats.org/officeDocument/2006/relationships/hyperlink" Target="#'GRI INDEX'!A1"/><Relationship Id="rId15" Type="http://schemas.openxmlformats.org/officeDocument/2006/relationships/hyperlink" Target="#Water!A1"/><Relationship Id="rId23" Type="http://schemas.openxmlformats.org/officeDocument/2006/relationships/hyperlink" Target="#'Ethics and Integrity'!A1"/><Relationship Id="rId28" Type="http://schemas.openxmlformats.org/officeDocument/2006/relationships/hyperlink" Target="#'Gruyere Tailings Facilty'!A1"/><Relationship Id="rId10" Type="http://schemas.openxmlformats.org/officeDocument/2006/relationships/hyperlink" Target="#'Health and Safety'!A1"/><Relationship Id="rId19" Type="http://schemas.openxmlformats.org/officeDocument/2006/relationships/hyperlink" Target="#'Greenhouse Gas Emissions'!A1"/><Relationship Id="rId4" Type="http://schemas.openxmlformats.org/officeDocument/2006/relationships/hyperlink" Target="#CONTENTS!A1"/><Relationship Id="rId9" Type="http://schemas.openxmlformats.org/officeDocument/2006/relationships/hyperlink" Target="#'Our People'!A1"/><Relationship Id="rId14" Type="http://schemas.openxmlformats.org/officeDocument/2006/relationships/hyperlink" Target="#ENVIRONMENT!A1"/><Relationship Id="rId22" Type="http://schemas.openxmlformats.org/officeDocument/2006/relationships/hyperlink" Target="#'Oversight and Responsibility'!A1"/><Relationship Id="rId27" Type="http://schemas.openxmlformats.org/officeDocument/2006/relationships/hyperlink" Target="#GRUYERE!A1"/></Relationships>
</file>

<file path=xl/drawings/_rels/drawing22.xml.rels><?xml version="1.0" encoding="UTF-8" standalone="yes"?>
<Relationships xmlns="http://schemas.openxmlformats.org/package/2006/relationships"><Relationship Id="rId8" Type="http://schemas.openxmlformats.org/officeDocument/2006/relationships/hyperlink" Target="#'SASB INDEX'!A1"/><Relationship Id="rId13" Type="http://schemas.openxmlformats.org/officeDocument/2006/relationships/hyperlink" Target="#Training!A1"/><Relationship Id="rId18" Type="http://schemas.openxmlformats.org/officeDocument/2006/relationships/hyperlink" Target="#'Biodiversity &amp; Land Management'!A1"/><Relationship Id="rId26" Type="http://schemas.openxmlformats.org/officeDocument/2006/relationships/hyperlink" Target="#'Responsible Production'!A1"/><Relationship Id="rId3" Type="http://schemas.openxmlformats.org/officeDocument/2006/relationships/image" Target="../media/image3.jpeg"/><Relationship Id="rId21" Type="http://schemas.openxmlformats.org/officeDocument/2006/relationships/hyperlink" Target="#'Greenhouse Gas Emissions'!A1"/><Relationship Id="rId7" Type="http://schemas.openxmlformats.org/officeDocument/2006/relationships/hyperlink" Target="#'GRI INDEX'!A1"/><Relationship Id="rId12" Type="http://schemas.openxmlformats.org/officeDocument/2006/relationships/hyperlink" Target="#'Health and Safety'!A1"/><Relationship Id="rId17" Type="http://schemas.openxmlformats.org/officeDocument/2006/relationships/hyperlink" Target="#Water!A1"/><Relationship Id="rId25" Type="http://schemas.openxmlformats.org/officeDocument/2006/relationships/hyperlink" Target="#'Ethics and Integrity'!A1"/><Relationship Id="rId2" Type="http://schemas.openxmlformats.org/officeDocument/2006/relationships/image" Target="../media/image12.png"/><Relationship Id="rId16" Type="http://schemas.openxmlformats.org/officeDocument/2006/relationships/hyperlink" Target="#ENVIRONMENT!A1"/><Relationship Id="rId20" Type="http://schemas.openxmlformats.org/officeDocument/2006/relationships/hyperlink" Target="#'Energy Consumption'!A1"/><Relationship Id="rId29" Type="http://schemas.openxmlformats.org/officeDocument/2006/relationships/hyperlink" Target="#GRUYERE!A1"/><Relationship Id="rId1" Type="http://schemas.openxmlformats.org/officeDocument/2006/relationships/hyperlink" Target="https://www.mineralresources.com.au/" TargetMode="External"/><Relationship Id="rId6" Type="http://schemas.openxmlformats.org/officeDocument/2006/relationships/hyperlink" Target="#CONTENTS!A1"/><Relationship Id="rId11" Type="http://schemas.openxmlformats.org/officeDocument/2006/relationships/hyperlink" Target="#'Our People'!A1"/><Relationship Id="rId24" Type="http://schemas.openxmlformats.org/officeDocument/2006/relationships/hyperlink" Target="#'Oversight and Responsibility'!A1"/><Relationship Id="rId5" Type="http://schemas.openxmlformats.org/officeDocument/2006/relationships/hyperlink" Target="#ABOUT!A1"/><Relationship Id="rId15" Type="http://schemas.openxmlformats.org/officeDocument/2006/relationships/hyperlink" Target="#'Cultural Heritage'!A1"/><Relationship Id="rId23" Type="http://schemas.openxmlformats.org/officeDocument/2006/relationships/hyperlink" Target="#'Corporate Governance'!A1"/><Relationship Id="rId28" Type="http://schemas.openxmlformats.org/officeDocument/2006/relationships/hyperlink" Target="#'Our Suppliers'!A1"/><Relationship Id="rId10" Type="http://schemas.openxmlformats.org/officeDocument/2006/relationships/hyperlink" Target="#SOCIAL!A1"/><Relationship Id="rId19" Type="http://schemas.openxmlformats.org/officeDocument/2006/relationships/hyperlink" Target="#Waste!A1"/><Relationship Id="rId4" Type="http://schemas.openxmlformats.org/officeDocument/2006/relationships/hyperlink" Target="#COVER!A1"/><Relationship Id="rId9" Type="http://schemas.openxmlformats.org/officeDocument/2006/relationships/hyperlink" Target="#TNFD!A1"/><Relationship Id="rId14" Type="http://schemas.openxmlformats.org/officeDocument/2006/relationships/hyperlink" Target="#'Diversity and Inclusion'!A1"/><Relationship Id="rId22" Type="http://schemas.openxmlformats.org/officeDocument/2006/relationships/hyperlink" Target="#GOVERNANCE!A1"/><Relationship Id="rId27" Type="http://schemas.openxmlformats.org/officeDocument/2006/relationships/hyperlink" Target="#'Economic Performance'!A1"/><Relationship Id="rId30" Type="http://schemas.openxmlformats.org/officeDocument/2006/relationships/hyperlink" Target="#'Gruyere Tailings Facilty'!A1"/></Relationships>
</file>

<file path=xl/drawings/_rels/drawing23.xml.rels><?xml version="1.0" encoding="UTF-8" standalone="yes"?>
<Relationships xmlns="http://schemas.openxmlformats.org/package/2006/relationships"><Relationship Id="rId8" Type="http://schemas.openxmlformats.org/officeDocument/2006/relationships/hyperlink" Target="#SOCIAL!A1"/><Relationship Id="rId13" Type="http://schemas.openxmlformats.org/officeDocument/2006/relationships/hyperlink" Target="#'Cultural Heritage'!A1"/><Relationship Id="rId18" Type="http://schemas.openxmlformats.org/officeDocument/2006/relationships/hyperlink" Target="#'Energy Consumption'!A1"/><Relationship Id="rId26" Type="http://schemas.openxmlformats.org/officeDocument/2006/relationships/hyperlink" Target="#'Our Suppliers'!A1"/><Relationship Id="rId3" Type="http://schemas.openxmlformats.org/officeDocument/2006/relationships/hyperlink" Target="#ABOUT!A1"/><Relationship Id="rId21" Type="http://schemas.openxmlformats.org/officeDocument/2006/relationships/hyperlink" Target="#'Corporate Governance'!A1"/><Relationship Id="rId7" Type="http://schemas.openxmlformats.org/officeDocument/2006/relationships/hyperlink" Target="#TNFD!A1"/><Relationship Id="rId12" Type="http://schemas.openxmlformats.org/officeDocument/2006/relationships/hyperlink" Target="#'Diversity and Inclusion'!A1"/><Relationship Id="rId17" Type="http://schemas.openxmlformats.org/officeDocument/2006/relationships/hyperlink" Target="#Waste!A1"/><Relationship Id="rId25" Type="http://schemas.openxmlformats.org/officeDocument/2006/relationships/hyperlink" Target="#'Economic Performance'!A1"/><Relationship Id="rId2" Type="http://schemas.openxmlformats.org/officeDocument/2006/relationships/hyperlink" Target="#COVER!A1"/><Relationship Id="rId16" Type="http://schemas.openxmlformats.org/officeDocument/2006/relationships/hyperlink" Target="#'Biodiversity &amp; Land Management'!A1"/><Relationship Id="rId20" Type="http://schemas.openxmlformats.org/officeDocument/2006/relationships/hyperlink" Target="#GOVERNANCE!A1"/><Relationship Id="rId1" Type="http://schemas.openxmlformats.org/officeDocument/2006/relationships/image" Target="../media/image40.jpeg"/><Relationship Id="rId6" Type="http://schemas.openxmlformats.org/officeDocument/2006/relationships/hyperlink" Target="#'SASB INDEX'!A1"/><Relationship Id="rId11" Type="http://schemas.openxmlformats.org/officeDocument/2006/relationships/hyperlink" Target="#Training!A1"/><Relationship Id="rId24" Type="http://schemas.openxmlformats.org/officeDocument/2006/relationships/hyperlink" Target="#'Responsible Production'!A1"/><Relationship Id="rId5" Type="http://schemas.openxmlformats.org/officeDocument/2006/relationships/hyperlink" Target="#'GRI INDEX'!A1"/><Relationship Id="rId15" Type="http://schemas.openxmlformats.org/officeDocument/2006/relationships/hyperlink" Target="#Water!A1"/><Relationship Id="rId23" Type="http://schemas.openxmlformats.org/officeDocument/2006/relationships/hyperlink" Target="#'Ethics and Integrity'!A1"/><Relationship Id="rId28" Type="http://schemas.openxmlformats.org/officeDocument/2006/relationships/hyperlink" Target="#'Gruyere Tailings Facilty'!A1"/><Relationship Id="rId10" Type="http://schemas.openxmlformats.org/officeDocument/2006/relationships/hyperlink" Target="#'Health and Safety'!A1"/><Relationship Id="rId19" Type="http://schemas.openxmlformats.org/officeDocument/2006/relationships/hyperlink" Target="#'Greenhouse Gas Emissions'!A1"/><Relationship Id="rId4" Type="http://schemas.openxmlformats.org/officeDocument/2006/relationships/hyperlink" Target="#CONTENTS!A1"/><Relationship Id="rId9" Type="http://schemas.openxmlformats.org/officeDocument/2006/relationships/hyperlink" Target="#'Our People'!A1"/><Relationship Id="rId14" Type="http://schemas.openxmlformats.org/officeDocument/2006/relationships/hyperlink" Target="#ENVIRONMENT!A1"/><Relationship Id="rId22" Type="http://schemas.openxmlformats.org/officeDocument/2006/relationships/hyperlink" Target="#'Oversight and Responsibility'!A1"/><Relationship Id="rId27" Type="http://schemas.openxmlformats.org/officeDocument/2006/relationships/hyperlink" Target="#GRUYERE!A1"/></Relationships>
</file>

<file path=xl/drawings/_rels/drawing24.xml.rels><?xml version="1.0" encoding="UTF-8" standalone="yes"?>
<Relationships xmlns="http://schemas.openxmlformats.org/package/2006/relationships"><Relationship Id="rId8" Type="http://schemas.openxmlformats.org/officeDocument/2006/relationships/hyperlink" Target="#'SASB INDEX'!A1"/><Relationship Id="rId13" Type="http://schemas.openxmlformats.org/officeDocument/2006/relationships/hyperlink" Target="#Training!A1"/><Relationship Id="rId18" Type="http://schemas.openxmlformats.org/officeDocument/2006/relationships/hyperlink" Target="#'Biodiversity &amp; Land Management'!A1"/><Relationship Id="rId26" Type="http://schemas.openxmlformats.org/officeDocument/2006/relationships/hyperlink" Target="#'Responsible Production'!A1"/><Relationship Id="rId3" Type="http://schemas.openxmlformats.org/officeDocument/2006/relationships/image" Target="../media/image3.jpeg"/><Relationship Id="rId21" Type="http://schemas.openxmlformats.org/officeDocument/2006/relationships/hyperlink" Target="#'Greenhouse Gas Emissions'!A1"/><Relationship Id="rId7" Type="http://schemas.openxmlformats.org/officeDocument/2006/relationships/hyperlink" Target="#'GRI INDEX'!A1"/><Relationship Id="rId12" Type="http://schemas.openxmlformats.org/officeDocument/2006/relationships/hyperlink" Target="#'Health and Safety'!A1"/><Relationship Id="rId17" Type="http://schemas.openxmlformats.org/officeDocument/2006/relationships/hyperlink" Target="#Water!A1"/><Relationship Id="rId25" Type="http://schemas.openxmlformats.org/officeDocument/2006/relationships/hyperlink" Target="#'Ethics and Integrity'!A1"/><Relationship Id="rId2" Type="http://schemas.openxmlformats.org/officeDocument/2006/relationships/image" Target="../media/image12.png"/><Relationship Id="rId16" Type="http://schemas.openxmlformats.org/officeDocument/2006/relationships/hyperlink" Target="#ENVIRONMENT!A1"/><Relationship Id="rId20" Type="http://schemas.openxmlformats.org/officeDocument/2006/relationships/hyperlink" Target="#'Energy Consumption'!A1"/><Relationship Id="rId29" Type="http://schemas.openxmlformats.org/officeDocument/2006/relationships/hyperlink" Target="#GRUYERE!A1"/><Relationship Id="rId1" Type="http://schemas.openxmlformats.org/officeDocument/2006/relationships/hyperlink" Target="https://www.mineralresources.com.au/" TargetMode="External"/><Relationship Id="rId6" Type="http://schemas.openxmlformats.org/officeDocument/2006/relationships/hyperlink" Target="#CONTENTS!A1"/><Relationship Id="rId11" Type="http://schemas.openxmlformats.org/officeDocument/2006/relationships/hyperlink" Target="#'Our People'!A1"/><Relationship Id="rId24" Type="http://schemas.openxmlformats.org/officeDocument/2006/relationships/hyperlink" Target="#'Oversight and Responsibility'!A1"/><Relationship Id="rId5" Type="http://schemas.openxmlformats.org/officeDocument/2006/relationships/hyperlink" Target="#ABOUT!A1"/><Relationship Id="rId15" Type="http://schemas.openxmlformats.org/officeDocument/2006/relationships/hyperlink" Target="#'Cultural Heritage'!A1"/><Relationship Id="rId23" Type="http://schemas.openxmlformats.org/officeDocument/2006/relationships/hyperlink" Target="#'Corporate Governance'!A1"/><Relationship Id="rId28" Type="http://schemas.openxmlformats.org/officeDocument/2006/relationships/hyperlink" Target="#'Our Suppliers'!A1"/><Relationship Id="rId10" Type="http://schemas.openxmlformats.org/officeDocument/2006/relationships/hyperlink" Target="#SOCIAL!A1"/><Relationship Id="rId19" Type="http://schemas.openxmlformats.org/officeDocument/2006/relationships/hyperlink" Target="#Waste!A1"/><Relationship Id="rId4" Type="http://schemas.openxmlformats.org/officeDocument/2006/relationships/hyperlink" Target="#COVER!A1"/><Relationship Id="rId9" Type="http://schemas.openxmlformats.org/officeDocument/2006/relationships/hyperlink" Target="#TNFD!A1"/><Relationship Id="rId14" Type="http://schemas.openxmlformats.org/officeDocument/2006/relationships/hyperlink" Target="#'Diversity and Inclusion'!A1"/><Relationship Id="rId22" Type="http://schemas.openxmlformats.org/officeDocument/2006/relationships/hyperlink" Target="#GOVERNANCE!A1"/><Relationship Id="rId27" Type="http://schemas.openxmlformats.org/officeDocument/2006/relationships/hyperlink" Target="#'Economic Performance'!A1"/><Relationship Id="rId30" Type="http://schemas.openxmlformats.org/officeDocument/2006/relationships/hyperlink" Target="#'Gruyere Tailings Facilty'!A1"/></Relationships>
</file>

<file path=xl/drawings/_rels/drawing25.xml.rels><?xml version="1.0" encoding="UTF-8" standalone="yes"?>
<Relationships xmlns="http://schemas.openxmlformats.org/package/2006/relationships"><Relationship Id="rId8" Type="http://schemas.openxmlformats.org/officeDocument/2006/relationships/hyperlink" Target="#SOCIAL!A1"/><Relationship Id="rId13" Type="http://schemas.openxmlformats.org/officeDocument/2006/relationships/hyperlink" Target="#'Cultural Heritage'!A1"/><Relationship Id="rId18" Type="http://schemas.openxmlformats.org/officeDocument/2006/relationships/hyperlink" Target="#'Energy Consumption'!A1"/><Relationship Id="rId26" Type="http://schemas.openxmlformats.org/officeDocument/2006/relationships/hyperlink" Target="#'Our Suppliers'!A1"/><Relationship Id="rId3" Type="http://schemas.openxmlformats.org/officeDocument/2006/relationships/hyperlink" Target="#ABOUT!A1"/><Relationship Id="rId21" Type="http://schemas.openxmlformats.org/officeDocument/2006/relationships/hyperlink" Target="#'Corporate Governance'!A1"/><Relationship Id="rId7" Type="http://schemas.openxmlformats.org/officeDocument/2006/relationships/hyperlink" Target="#TNFD!A1"/><Relationship Id="rId12" Type="http://schemas.openxmlformats.org/officeDocument/2006/relationships/hyperlink" Target="#'Diversity and Inclusion'!A1"/><Relationship Id="rId17" Type="http://schemas.openxmlformats.org/officeDocument/2006/relationships/hyperlink" Target="#Waste!A1"/><Relationship Id="rId25" Type="http://schemas.openxmlformats.org/officeDocument/2006/relationships/hyperlink" Target="#'Economic Performance'!A1"/><Relationship Id="rId2" Type="http://schemas.openxmlformats.org/officeDocument/2006/relationships/hyperlink" Target="#COVER!A1"/><Relationship Id="rId16" Type="http://schemas.openxmlformats.org/officeDocument/2006/relationships/hyperlink" Target="#'Biodiversity &amp; Land Management'!A1"/><Relationship Id="rId20" Type="http://schemas.openxmlformats.org/officeDocument/2006/relationships/hyperlink" Target="#GOVERNANCE!A1"/><Relationship Id="rId1" Type="http://schemas.openxmlformats.org/officeDocument/2006/relationships/image" Target="../media/image41.jpeg"/><Relationship Id="rId6" Type="http://schemas.openxmlformats.org/officeDocument/2006/relationships/hyperlink" Target="#'SASB INDEX'!A1"/><Relationship Id="rId11" Type="http://schemas.openxmlformats.org/officeDocument/2006/relationships/hyperlink" Target="#Training!A1"/><Relationship Id="rId24" Type="http://schemas.openxmlformats.org/officeDocument/2006/relationships/hyperlink" Target="#'Responsible Production'!A1"/><Relationship Id="rId5" Type="http://schemas.openxmlformats.org/officeDocument/2006/relationships/hyperlink" Target="#'GRI INDEX'!A1"/><Relationship Id="rId15" Type="http://schemas.openxmlformats.org/officeDocument/2006/relationships/hyperlink" Target="#Water!A1"/><Relationship Id="rId23" Type="http://schemas.openxmlformats.org/officeDocument/2006/relationships/hyperlink" Target="#'Ethics and Integrity'!A1"/><Relationship Id="rId28" Type="http://schemas.openxmlformats.org/officeDocument/2006/relationships/hyperlink" Target="#'Gruyere Tailings Facilty'!A1"/><Relationship Id="rId10" Type="http://schemas.openxmlformats.org/officeDocument/2006/relationships/hyperlink" Target="#'Health and Safety'!A1"/><Relationship Id="rId19" Type="http://schemas.openxmlformats.org/officeDocument/2006/relationships/hyperlink" Target="#'Greenhouse Gas Emissions'!A1"/><Relationship Id="rId4" Type="http://schemas.openxmlformats.org/officeDocument/2006/relationships/hyperlink" Target="#CONTENTS!A1"/><Relationship Id="rId9" Type="http://schemas.openxmlformats.org/officeDocument/2006/relationships/hyperlink" Target="#'Our People'!A1"/><Relationship Id="rId14" Type="http://schemas.openxmlformats.org/officeDocument/2006/relationships/hyperlink" Target="#ENVIRONMENT!A1"/><Relationship Id="rId22" Type="http://schemas.openxmlformats.org/officeDocument/2006/relationships/hyperlink" Target="#'Oversight and Responsibility'!A1"/><Relationship Id="rId27" Type="http://schemas.openxmlformats.org/officeDocument/2006/relationships/hyperlink" Target="#GRUYERE!A1"/></Relationships>
</file>

<file path=xl/drawings/_rels/drawing26.xml.rels><?xml version="1.0" encoding="UTF-8" standalone="yes"?>
<Relationships xmlns="http://schemas.openxmlformats.org/package/2006/relationships"><Relationship Id="rId8" Type="http://schemas.openxmlformats.org/officeDocument/2006/relationships/hyperlink" Target="#TNFD!A1"/><Relationship Id="rId13" Type="http://schemas.openxmlformats.org/officeDocument/2006/relationships/hyperlink" Target="#'Diversity and Inclusion'!A1"/><Relationship Id="rId18" Type="http://schemas.openxmlformats.org/officeDocument/2006/relationships/hyperlink" Target="#Waste!A1"/><Relationship Id="rId26" Type="http://schemas.openxmlformats.org/officeDocument/2006/relationships/hyperlink" Target="#'Economic Performance'!A1"/><Relationship Id="rId3" Type="http://schemas.openxmlformats.org/officeDocument/2006/relationships/hyperlink" Target="#COVER!A1"/><Relationship Id="rId21" Type="http://schemas.openxmlformats.org/officeDocument/2006/relationships/hyperlink" Target="#GOVERNANCE!A1"/><Relationship Id="rId7" Type="http://schemas.openxmlformats.org/officeDocument/2006/relationships/hyperlink" Target="#'SASB INDEX'!A1"/><Relationship Id="rId12" Type="http://schemas.openxmlformats.org/officeDocument/2006/relationships/hyperlink" Target="#Training!A1"/><Relationship Id="rId17" Type="http://schemas.openxmlformats.org/officeDocument/2006/relationships/hyperlink" Target="#'Biodiversity &amp; Land Management'!A1"/><Relationship Id="rId25" Type="http://schemas.openxmlformats.org/officeDocument/2006/relationships/hyperlink" Target="#'Responsible Production'!A1"/><Relationship Id="rId2" Type="http://schemas.openxmlformats.org/officeDocument/2006/relationships/image" Target="../media/image42.jpeg"/><Relationship Id="rId16" Type="http://schemas.openxmlformats.org/officeDocument/2006/relationships/hyperlink" Target="#Water!A1"/><Relationship Id="rId20" Type="http://schemas.openxmlformats.org/officeDocument/2006/relationships/hyperlink" Target="#'Greenhouse Gas Emissions'!A1"/><Relationship Id="rId29" Type="http://schemas.openxmlformats.org/officeDocument/2006/relationships/hyperlink" Target="#'Gruyere Tailings Facilty'!A1"/><Relationship Id="rId1" Type="http://schemas.openxmlformats.org/officeDocument/2006/relationships/image" Target="../media/image4.jpeg"/><Relationship Id="rId6" Type="http://schemas.openxmlformats.org/officeDocument/2006/relationships/hyperlink" Target="#'GRI INDEX'!A1"/><Relationship Id="rId11" Type="http://schemas.openxmlformats.org/officeDocument/2006/relationships/hyperlink" Target="#'Health and Safety'!A1"/><Relationship Id="rId24" Type="http://schemas.openxmlformats.org/officeDocument/2006/relationships/hyperlink" Target="#'Ethics and Integrity'!A1"/><Relationship Id="rId5" Type="http://schemas.openxmlformats.org/officeDocument/2006/relationships/hyperlink" Target="#CONTENTS!A1"/><Relationship Id="rId15" Type="http://schemas.openxmlformats.org/officeDocument/2006/relationships/hyperlink" Target="#ENVIRONMENT!A1"/><Relationship Id="rId23" Type="http://schemas.openxmlformats.org/officeDocument/2006/relationships/hyperlink" Target="#'Oversight and Responsibility'!A1"/><Relationship Id="rId28" Type="http://schemas.openxmlformats.org/officeDocument/2006/relationships/hyperlink" Target="#GRUYERE!A1"/><Relationship Id="rId10" Type="http://schemas.openxmlformats.org/officeDocument/2006/relationships/hyperlink" Target="#'Our People'!A1"/><Relationship Id="rId19" Type="http://schemas.openxmlformats.org/officeDocument/2006/relationships/hyperlink" Target="#'Energy Consumption'!A1"/><Relationship Id="rId4" Type="http://schemas.openxmlformats.org/officeDocument/2006/relationships/hyperlink" Target="#ABOUT!A1"/><Relationship Id="rId9" Type="http://schemas.openxmlformats.org/officeDocument/2006/relationships/hyperlink" Target="#SOCIAL!A1"/><Relationship Id="rId14" Type="http://schemas.openxmlformats.org/officeDocument/2006/relationships/hyperlink" Target="#'Cultural Heritage'!A1"/><Relationship Id="rId22" Type="http://schemas.openxmlformats.org/officeDocument/2006/relationships/hyperlink" Target="#'Corporate Governance'!A1"/><Relationship Id="rId27" Type="http://schemas.openxmlformats.org/officeDocument/2006/relationships/hyperlink" Target="#'Our Suppliers'!A1"/></Relationships>
</file>

<file path=xl/drawings/_rels/drawing27.xml.rels><?xml version="1.0" encoding="UTF-8" standalone="yes"?>
<Relationships xmlns="http://schemas.openxmlformats.org/package/2006/relationships"><Relationship Id="rId8" Type="http://schemas.openxmlformats.org/officeDocument/2006/relationships/hyperlink" Target="#'SASB INDEX'!A1"/><Relationship Id="rId13" Type="http://schemas.openxmlformats.org/officeDocument/2006/relationships/hyperlink" Target="#Training!A1"/><Relationship Id="rId18" Type="http://schemas.openxmlformats.org/officeDocument/2006/relationships/hyperlink" Target="#'Biodiversity &amp; Land Management'!A1"/><Relationship Id="rId26" Type="http://schemas.openxmlformats.org/officeDocument/2006/relationships/hyperlink" Target="#'Responsible Production'!A1"/><Relationship Id="rId3" Type="http://schemas.openxmlformats.org/officeDocument/2006/relationships/image" Target="../media/image4.jpeg"/><Relationship Id="rId21" Type="http://schemas.openxmlformats.org/officeDocument/2006/relationships/hyperlink" Target="#'Greenhouse Gas Emissions'!A1"/><Relationship Id="rId7" Type="http://schemas.openxmlformats.org/officeDocument/2006/relationships/hyperlink" Target="#'GRI INDEX'!A1"/><Relationship Id="rId12" Type="http://schemas.openxmlformats.org/officeDocument/2006/relationships/hyperlink" Target="#'Health and Safety'!A1"/><Relationship Id="rId17" Type="http://schemas.openxmlformats.org/officeDocument/2006/relationships/hyperlink" Target="#Water!A1"/><Relationship Id="rId25" Type="http://schemas.openxmlformats.org/officeDocument/2006/relationships/hyperlink" Target="#'Ethics and Integrity'!A1"/><Relationship Id="rId2" Type="http://schemas.openxmlformats.org/officeDocument/2006/relationships/image" Target="../media/image12.png"/><Relationship Id="rId16" Type="http://schemas.openxmlformats.org/officeDocument/2006/relationships/hyperlink" Target="#ENVIRONMENT!A1"/><Relationship Id="rId20" Type="http://schemas.openxmlformats.org/officeDocument/2006/relationships/hyperlink" Target="#'Energy Consumption'!A1"/><Relationship Id="rId29" Type="http://schemas.openxmlformats.org/officeDocument/2006/relationships/hyperlink" Target="#GRUYERE!A1"/><Relationship Id="rId1" Type="http://schemas.openxmlformats.org/officeDocument/2006/relationships/hyperlink" Target="https://www.mineralresources.com.au/" TargetMode="External"/><Relationship Id="rId6" Type="http://schemas.openxmlformats.org/officeDocument/2006/relationships/hyperlink" Target="#CONTENTS!A1"/><Relationship Id="rId11" Type="http://schemas.openxmlformats.org/officeDocument/2006/relationships/hyperlink" Target="#'Our People'!A1"/><Relationship Id="rId24" Type="http://schemas.openxmlformats.org/officeDocument/2006/relationships/hyperlink" Target="#'Oversight and Responsibility'!A1"/><Relationship Id="rId5" Type="http://schemas.openxmlformats.org/officeDocument/2006/relationships/hyperlink" Target="#ABOUT!A1"/><Relationship Id="rId15" Type="http://schemas.openxmlformats.org/officeDocument/2006/relationships/hyperlink" Target="#'Cultural Heritage'!A1"/><Relationship Id="rId23" Type="http://schemas.openxmlformats.org/officeDocument/2006/relationships/hyperlink" Target="#'Corporate Governance'!A1"/><Relationship Id="rId28" Type="http://schemas.openxmlformats.org/officeDocument/2006/relationships/hyperlink" Target="#'Our Suppliers'!A1"/><Relationship Id="rId10" Type="http://schemas.openxmlformats.org/officeDocument/2006/relationships/hyperlink" Target="#SOCIAL!A1"/><Relationship Id="rId19" Type="http://schemas.openxmlformats.org/officeDocument/2006/relationships/hyperlink" Target="#Waste!A1"/><Relationship Id="rId4" Type="http://schemas.openxmlformats.org/officeDocument/2006/relationships/hyperlink" Target="#COVER!A1"/><Relationship Id="rId9" Type="http://schemas.openxmlformats.org/officeDocument/2006/relationships/hyperlink" Target="#TNFD!A1"/><Relationship Id="rId14" Type="http://schemas.openxmlformats.org/officeDocument/2006/relationships/hyperlink" Target="#'Diversity and Inclusion'!A1"/><Relationship Id="rId22" Type="http://schemas.openxmlformats.org/officeDocument/2006/relationships/hyperlink" Target="#GOVERNANCE!A1"/><Relationship Id="rId27" Type="http://schemas.openxmlformats.org/officeDocument/2006/relationships/hyperlink" Target="#'Economic Performance'!A1"/><Relationship Id="rId30" Type="http://schemas.openxmlformats.org/officeDocument/2006/relationships/hyperlink" Target="#'Gruyere Tailings Facilty'!A1"/></Relationships>
</file>

<file path=xl/drawings/_rels/drawing3.xml.rels><?xml version="1.0" encoding="UTF-8" standalone="yes"?>
<Relationships xmlns="http://schemas.openxmlformats.org/package/2006/relationships"><Relationship Id="rId8" Type="http://schemas.openxmlformats.org/officeDocument/2006/relationships/hyperlink" Target="#SOCIAL!A1"/><Relationship Id="rId13" Type="http://schemas.openxmlformats.org/officeDocument/2006/relationships/hyperlink" Target="#'Cultural Heritage'!A1"/><Relationship Id="rId18" Type="http://schemas.openxmlformats.org/officeDocument/2006/relationships/hyperlink" Target="#'Energy Consumption'!A1"/><Relationship Id="rId26" Type="http://schemas.openxmlformats.org/officeDocument/2006/relationships/hyperlink" Target="#'Our Suppliers'!A1"/><Relationship Id="rId3" Type="http://schemas.openxmlformats.org/officeDocument/2006/relationships/hyperlink" Target="#ABOUT!A1"/><Relationship Id="rId21" Type="http://schemas.openxmlformats.org/officeDocument/2006/relationships/hyperlink" Target="#'Corporate Governance'!A1"/><Relationship Id="rId7" Type="http://schemas.openxmlformats.org/officeDocument/2006/relationships/hyperlink" Target="#TNFD!A1"/><Relationship Id="rId12" Type="http://schemas.openxmlformats.org/officeDocument/2006/relationships/hyperlink" Target="#'Diversity and Inclusion'!A1"/><Relationship Id="rId17" Type="http://schemas.openxmlformats.org/officeDocument/2006/relationships/hyperlink" Target="#Waste!A1"/><Relationship Id="rId25" Type="http://schemas.openxmlformats.org/officeDocument/2006/relationships/hyperlink" Target="#'Economic Performance'!A1"/><Relationship Id="rId2" Type="http://schemas.openxmlformats.org/officeDocument/2006/relationships/hyperlink" Target="#COVER!A1"/><Relationship Id="rId16" Type="http://schemas.openxmlformats.org/officeDocument/2006/relationships/hyperlink" Target="#'Biodiversity &amp; Land Management'!A1"/><Relationship Id="rId20" Type="http://schemas.openxmlformats.org/officeDocument/2006/relationships/hyperlink" Target="#GOVERNANCE!A1"/><Relationship Id="rId1" Type="http://schemas.openxmlformats.org/officeDocument/2006/relationships/image" Target="../media/image4.jpeg"/><Relationship Id="rId6" Type="http://schemas.openxmlformats.org/officeDocument/2006/relationships/hyperlink" Target="#'SASB INDEX'!A1"/><Relationship Id="rId11" Type="http://schemas.openxmlformats.org/officeDocument/2006/relationships/hyperlink" Target="#Training!A1"/><Relationship Id="rId24" Type="http://schemas.openxmlformats.org/officeDocument/2006/relationships/hyperlink" Target="#'Responsible Production'!A1"/><Relationship Id="rId5" Type="http://schemas.openxmlformats.org/officeDocument/2006/relationships/hyperlink" Target="#'GRI INDEX'!A1"/><Relationship Id="rId15" Type="http://schemas.openxmlformats.org/officeDocument/2006/relationships/hyperlink" Target="#Water!A1"/><Relationship Id="rId23" Type="http://schemas.openxmlformats.org/officeDocument/2006/relationships/hyperlink" Target="#'Ethics and Integrity'!A1"/><Relationship Id="rId28" Type="http://schemas.openxmlformats.org/officeDocument/2006/relationships/hyperlink" Target="#'Gruyere Tailings Facilty'!A1"/><Relationship Id="rId10" Type="http://schemas.openxmlformats.org/officeDocument/2006/relationships/hyperlink" Target="#'Health and Safety'!A1"/><Relationship Id="rId19" Type="http://schemas.openxmlformats.org/officeDocument/2006/relationships/hyperlink" Target="#'Greenhouse Gas Emissions'!A1"/><Relationship Id="rId4" Type="http://schemas.openxmlformats.org/officeDocument/2006/relationships/hyperlink" Target="#CONTENTS!A1"/><Relationship Id="rId9" Type="http://schemas.openxmlformats.org/officeDocument/2006/relationships/hyperlink" Target="#'Our People'!A1"/><Relationship Id="rId14" Type="http://schemas.openxmlformats.org/officeDocument/2006/relationships/hyperlink" Target="#ENVIRONMENT!A1"/><Relationship Id="rId22" Type="http://schemas.openxmlformats.org/officeDocument/2006/relationships/hyperlink" Target="#'Oversight and Responsibility'!A1"/><Relationship Id="rId27" Type="http://schemas.openxmlformats.org/officeDocument/2006/relationships/hyperlink" Target="#GRUYERE!A1"/></Relationships>
</file>

<file path=xl/drawings/_rels/drawing4.xml.rels><?xml version="1.0" encoding="UTF-8" standalone="yes"?>
<Relationships xmlns="http://schemas.openxmlformats.org/package/2006/relationships"><Relationship Id="rId8" Type="http://schemas.openxmlformats.org/officeDocument/2006/relationships/hyperlink" Target="#SOCIAL!A1"/><Relationship Id="rId13" Type="http://schemas.openxmlformats.org/officeDocument/2006/relationships/hyperlink" Target="#'Cultural Heritage'!A1"/><Relationship Id="rId18" Type="http://schemas.openxmlformats.org/officeDocument/2006/relationships/hyperlink" Target="#'Energy Consumption'!A1"/><Relationship Id="rId26" Type="http://schemas.openxmlformats.org/officeDocument/2006/relationships/hyperlink" Target="#'Our Suppliers'!A1"/><Relationship Id="rId3" Type="http://schemas.openxmlformats.org/officeDocument/2006/relationships/hyperlink" Target="#ABOUT!A1"/><Relationship Id="rId21" Type="http://schemas.openxmlformats.org/officeDocument/2006/relationships/hyperlink" Target="#'Corporate Governance'!A1"/><Relationship Id="rId7" Type="http://schemas.openxmlformats.org/officeDocument/2006/relationships/hyperlink" Target="#TNFD!A1"/><Relationship Id="rId12" Type="http://schemas.openxmlformats.org/officeDocument/2006/relationships/hyperlink" Target="#'Diversity and Inclusion'!A1"/><Relationship Id="rId17" Type="http://schemas.openxmlformats.org/officeDocument/2006/relationships/hyperlink" Target="#Waste!A1"/><Relationship Id="rId25" Type="http://schemas.openxmlformats.org/officeDocument/2006/relationships/hyperlink" Target="#'Economic Performance'!A1"/><Relationship Id="rId2" Type="http://schemas.openxmlformats.org/officeDocument/2006/relationships/hyperlink" Target="#COVER!A1"/><Relationship Id="rId16" Type="http://schemas.openxmlformats.org/officeDocument/2006/relationships/hyperlink" Target="#'Biodiversity &amp; Land Management'!A1"/><Relationship Id="rId20" Type="http://schemas.openxmlformats.org/officeDocument/2006/relationships/hyperlink" Target="#GOVERNANCE!A1"/><Relationship Id="rId1" Type="http://schemas.openxmlformats.org/officeDocument/2006/relationships/image" Target="../media/image3.jpeg"/><Relationship Id="rId6" Type="http://schemas.openxmlformats.org/officeDocument/2006/relationships/hyperlink" Target="#'SASB INDEX'!A1"/><Relationship Id="rId11" Type="http://schemas.openxmlformats.org/officeDocument/2006/relationships/hyperlink" Target="#Training!A1"/><Relationship Id="rId24" Type="http://schemas.openxmlformats.org/officeDocument/2006/relationships/hyperlink" Target="#'Responsible Production'!A1"/><Relationship Id="rId5" Type="http://schemas.openxmlformats.org/officeDocument/2006/relationships/hyperlink" Target="#'GRI INDEX'!A1"/><Relationship Id="rId15" Type="http://schemas.openxmlformats.org/officeDocument/2006/relationships/hyperlink" Target="#Water!A1"/><Relationship Id="rId23" Type="http://schemas.openxmlformats.org/officeDocument/2006/relationships/hyperlink" Target="#'Ethics and Integrity'!A1"/><Relationship Id="rId28" Type="http://schemas.openxmlformats.org/officeDocument/2006/relationships/hyperlink" Target="#'Gruyere Tailings Facilty'!A1"/><Relationship Id="rId10" Type="http://schemas.openxmlformats.org/officeDocument/2006/relationships/hyperlink" Target="#'Health and Safety'!A1"/><Relationship Id="rId19" Type="http://schemas.openxmlformats.org/officeDocument/2006/relationships/hyperlink" Target="#'Greenhouse Gas Emissions'!A1"/><Relationship Id="rId4" Type="http://schemas.openxmlformats.org/officeDocument/2006/relationships/hyperlink" Target="#CONTENTS!A1"/><Relationship Id="rId9" Type="http://schemas.openxmlformats.org/officeDocument/2006/relationships/hyperlink" Target="#'Our People'!A1"/><Relationship Id="rId14" Type="http://schemas.openxmlformats.org/officeDocument/2006/relationships/hyperlink" Target="#ENVIRONMENT!A1"/><Relationship Id="rId22" Type="http://schemas.openxmlformats.org/officeDocument/2006/relationships/hyperlink" Target="#'Oversight and Responsibility'!A1"/><Relationship Id="rId27" Type="http://schemas.openxmlformats.org/officeDocument/2006/relationships/hyperlink" Target="#GRUYERE!A1"/></Relationships>
</file>

<file path=xl/drawings/_rels/drawing5.xml.rels><?xml version="1.0" encoding="UTF-8" standalone="yes"?>
<Relationships xmlns="http://schemas.openxmlformats.org/package/2006/relationships"><Relationship Id="rId8" Type="http://schemas.openxmlformats.org/officeDocument/2006/relationships/hyperlink" Target="#SOCIAL!A1"/><Relationship Id="rId13" Type="http://schemas.openxmlformats.org/officeDocument/2006/relationships/hyperlink" Target="#'Cultural Heritage'!A1"/><Relationship Id="rId18" Type="http://schemas.openxmlformats.org/officeDocument/2006/relationships/hyperlink" Target="#'Energy Consumption'!A1"/><Relationship Id="rId26" Type="http://schemas.openxmlformats.org/officeDocument/2006/relationships/hyperlink" Target="#'Our Suppliers'!A1"/><Relationship Id="rId3" Type="http://schemas.openxmlformats.org/officeDocument/2006/relationships/hyperlink" Target="#ABOUT!A1"/><Relationship Id="rId21" Type="http://schemas.openxmlformats.org/officeDocument/2006/relationships/hyperlink" Target="#'Corporate Governance'!A1"/><Relationship Id="rId7" Type="http://schemas.openxmlformats.org/officeDocument/2006/relationships/hyperlink" Target="#TNFD!A1"/><Relationship Id="rId12" Type="http://schemas.openxmlformats.org/officeDocument/2006/relationships/hyperlink" Target="#'Diversity and Inclusion'!A1"/><Relationship Id="rId17" Type="http://schemas.openxmlformats.org/officeDocument/2006/relationships/hyperlink" Target="#Waste!A1"/><Relationship Id="rId25" Type="http://schemas.openxmlformats.org/officeDocument/2006/relationships/hyperlink" Target="#'Economic Performance'!A1"/><Relationship Id="rId2" Type="http://schemas.openxmlformats.org/officeDocument/2006/relationships/hyperlink" Target="#COVER!A1"/><Relationship Id="rId16" Type="http://schemas.openxmlformats.org/officeDocument/2006/relationships/hyperlink" Target="#'Biodiversity &amp; Land Management'!A1"/><Relationship Id="rId20" Type="http://schemas.openxmlformats.org/officeDocument/2006/relationships/hyperlink" Target="#GOVERNANCE!A1"/><Relationship Id="rId1" Type="http://schemas.openxmlformats.org/officeDocument/2006/relationships/image" Target="../media/image3.jpeg"/><Relationship Id="rId6" Type="http://schemas.openxmlformats.org/officeDocument/2006/relationships/hyperlink" Target="#'SASB INDEX'!A1"/><Relationship Id="rId11" Type="http://schemas.openxmlformats.org/officeDocument/2006/relationships/hyperlink" Target="#Training!A1"/><Relationship Id="rId24" Type="http://schemas.openxmlformats.org/officeDocument/2006/relationships/hyperlink" Target="#'Responsible Production'!A1"/><Relationship Id="rId5" Type="http://schemas.openxmlformats.org/officeDocument/2006/relationships/hyperlink" Target="#'GRI INDEX'!A1"/><Relationship Id="rId15" Type="http://schemas.openxmlformats.org/officeDocument/2006/relationships/hyperlink" Target="#Water!A1"/><Relationship Id="rId23" Type="http://schemas.openxmlformats.org/officeDocument/2006/relationships/hyperlink" Target="#'Ethics and Integrity'!A1"/><Relationship Id="rId28" Type="http://schemas.openxmlformats.org/officeDocument/2006/relationships/hyperlink" Target="#'Gruyere Tailings Facilty'!A1"/><Relationship Id="rId10" Type="http://schemas.openxmlformats.org/officeDocument/2006/relationships/hyperlink" Target="#'Health and Safety'!A1"/><Relationship Id="rId19" Type="http://schemas.openxmlformats.org/officeDocument/2006/relationships/hyperlink" Target="#'Greenhouse Gas Emissions'!A1"/><Relationship Id="rId4" Type="http://schemas.openxmlformats.org/officeDocument/2006/relationships/hyperlink" Target="#CONTENTS!A1"/><Relationship Id="rId9" Type="http://schemas.openxmlformats.org/officeDocument/2006/relationships/hyperlink" Target="#'Our People'!A1"/><Relationship Id="rId14" Type="http://schemas.openxmlformats.org/officeDocument/2006/relationships/hyperlink" Target="#ENVIRONMENT!A1"/><Relationship Id="rId22" Type="http://schemas.openxmlformats.org/officeDocument/2006/relationships/hyperlink" Target="#'Oversight and Responsibility'!A1"/><Relationship Id="rId27" Type="http://schemas.openxmlformats.org/officeDocument/2006/relationships/hyperlink" Target="#GRUYERE!A1"/></Relationships>
</file>

<file path=xl/drawings/_rels/drawing6.xml.rels><?xml version="1.0" encoding="UTF-8" standalone="yes"?>
<Relationships xmlns="http://schemas.openxmlformats.org/package/2006/relationships"><Relationship Id="rId8" Type="http://schemas.openxmlformats.org/officeDocument/2006/relationships/hyperlink" Target="#SOCIAL!A1"/><Relationship Id="rId13" Type="http://schemas.openxmlformats.org/officeDocument/2006/relationships/hyperlink" Target="#'Cultural Heritage'!A1"/><Relationship Id="rId18" Type="http://schemas.openxmlformats.org/officeDocument/2006/relationships/hyperlink" Target="#'Energy Consumption'!A1"/><Relationship Id="rId26" Type="http://schemas.openxmlformats.org/officeDocument/2006/relationships/hyperlink" Target="#'Our Suppliers'!A1"/><Relationship Id="rId3" Type="http://schemas.openxmlformats.org/officeDocument/2006/relationships/hyperlink" Target="#ABOUT!A1"/><Relationship Id="rId21" Type="http://schemas.openxmlformats.org/officeDocument/2006/relationships/hyperlink" Target="#'Corporate Governance'!A1"/><Relationship Id="rId7" Type="http://schemas.openxmlformats.org/officeDocument/2006/relationships/hyperlink" Target="#TNFD!A1"/><Relationship Id="rId12" Type="http://schemas.openxmlformats.org/officeDocument/2006/relationships/hyperlink" Target="#'Diversity and Inclusion'!A1"/><Relationship Id="rId17" Type="http://schemas.openxmlformats.org/officeDocument/2006/relationships/hyperlink" Target="#Waste!A1"/><Relationship Id="rId25" Type="http://schemas.openxmlformats.org/officeDocument/2006/relationships/hyperlink" Target="#'Economic Performance'!A1"/><Relationship Id="rId2" Type="http://schemas.openxmlformats.org/officeDocument/2006/relationships/hyperlink" Target="#COVER!A1"/><Relationship Id="rId16" Type="http://schemas.openxmlformats.org/officeDocument/2006/relationships/hyperlink" Target="#'Biodiversity &amp; Land Management'!A1"/><Relationship Id="rId20" Type="http://schemas.openxmlformats.org/officeDocument/2006/relationships/hyperlink" Target="#GOVERNANCE!A1"/><Relationship Id="rId1" Type="http://schemas.openxmlformats.org/officeDocument/2006/relationships/image" Target="../media/image5.jpeg"/><Relationship Id="rId6" Type="http://schemas.openxmlformats.org/officeDocument/2006/relationships/hyperlink" Target="#'SASB INDEX'!A1"/><Relationship Id="rId11" Type="http://schemas.openxmlformats.org/officeDocument/2006/relationships/hyperlink" Target="#Training!A1"/><Relationship Id="rId24" Type="http://schemas.openxmlformats.org/officeDocument/2006/relationships/hyperlink" Target="#'Responsible Production'!A1"/><Relationship Id="rId5" Type="http://schemas.openxmlformats.org/officeDocument/2006/relationships/hyperlink" Target="#'GRI INDEX'!A1"/><Relationship Id="rId15" Type="http://schemas.openxmlformats.org/officeDocument/2006/relationships/hyperlink" Target="#Water!A1"/><Relationship Id="rId23" Type="http://schemas.openxmlformats.org/officeDocument/2006/relationships/hyperlink" Target="#'Ethics and Integrity'!A1"/><Relationship Id="rId28" Type="http://schemas.openxmlformats.org/officeDocument/2006/relationships/hyperlink" Target="#'Gruyere Tailings Facilty'!A1"/><Relationship Id="rId10" Type="http://schemas.openxmlformats.org/officeDocument/2006/relationships/hyperlink" Target="#'Health and Safety'!A1"/><Relationship Id="rId19" Type="http://schemas.openxmlformats.org/officeDocument/2006/relationships/hyperlink" Target="#'Greenhouse Gas Emissions'!A1"/><Relationship Id="rId4" Type="http://schemas.openxmlformats.org/officeDocument/2006/relationships/hyperlink" Target="#CONTENTS!A1"/><Relationship Id="rId9" Type="http://schemas.openxmlformats.org/officeDocument/2006/relationships/hyperlink" Target="#'Our People'!A1"/><Relationship Id="rId14" Type="http://schemas.openxmlformats.org/officeDocument/2006/relationships/hyperlink" Target="#ENVIRONMENT!A1"/><Relationship Id="rId22" Type="http://schemas.openxmlformats.org/officeDocument/2006/relationships/hyperlink" Target="#'Oversight and Responsibility'!A1"/><Relationship Id="rId27" Type="http://schemas.openxmlformats.org/officeDocument/2006/relationships/hyperlink" Target="#GRUYERE!A1"/></Relationships>
</file>

<file path=xl/drawings/_rels/drawing7.xml.rels><?xml version="1.0" encoding="UTF-8" standalone="yes"?>
<Relationships xmlns="http://schemas.openxmlformats.org/package/2006/relationships"><Relationship Id="rId13" Type="http://schemas.openxmlformats.org/officeDocument/2006/relationships/hyperlink" Target="#TNFD!A1"/><Relationship Id="rId18" Type="http://schemas.openxmlformats.org/officeDocument/2006/relationships/hyperlink" Target="#'Diversity and Inclusion'!A1"/><Relationship Id="rId26" Type="http://schemas.openxmlformats.org/officeDocument/2006/relationships/hyperlink" Target="#GOVERNANCE!A1"/><Relationship Id="rId3" Type="http://schemas.openxmlformats.org/officeDocument/2006/relationships/image" Target="../media/image8.png"/><Relationship Id="rId21" Type="http://schemas.openxmlformats.org/officeDocument/2006/relationships/hyperlink" Target="#Water!A1"/><Relationship Id="rId34" Type="http://schemas.openxmlformats.org/officeDocument/2006/relationships/hyperlink" Target="#'Gruyere Tailings Facilty'!A1"/><Relationship Id="rId7" Type="http://schemas.openxmlformats.org/officeDocument/2006/relationships/image" Target="../media/image3.jpeg"/><Relationship Id="rId12" Type="http://schemas.openxmlformats.org/officeDocument/2006/relationships/hyperlink" Target="#'SASB INDEX'!A1"/><Relationship Id="rId17" Type="http://schemas.openxmlformats.org/officeDocument/2006/relationships/hyperlink" Target="#Training!A1"/><Relationship Id="rId25" Type="http://schemas.openxmlformats.org/officeDocument/2006/relationships/hyperlink" Target="#'Greenhouse Gas Emissions'!A1"/><Relationship Id="rId33" Type="http://schemas.openxmlformats.org/officeDocument/2006/relationships/hyperlink" Target="#GRUYERE!A1"/><Relationship Id="rId2" Type="http://schemas.openxmlformats.org/officeDocument/2006/relationships/image" Target="../media/image7.svg"/><Relationship Id="rId16" Type="http://schemas.openxmlformats.org/officeDocument/2006/relationships/hyperlink" Target="#'Health and Safety'!A1"/><Relationship Id="rId20" Type="http://schemas.openxmlformats.org/officeDocument/2006/relationships/hyperlink" Target="#ENVIRONMENT!A1"/><Relationship Id="rId29" Type="http://schemas.openxmlformats.org/officeDocument/2006/relationships/hyperlink" Target="#'Ethics and Integrity'!A1"/><Relationship Id="rId1" Type="http://schemas.openxmlformats.org/officeDocument/2006/relationships/image" Target="../media/image6.png"/><Relationship Id="rId6" Type="http://schemas.openxmlformats.org/officeDocument/2006/relationships/hyperlink" Target="https://goldroad.com.au/" TargetMode="External"/><Relationship Id="rId11" Type="http://schemas.openxmlformats.org/officeDocument/2006/relationships/hyperlink" Target="#'GRI INDEX'!A1"/><Relationship Id="rId24" Type="http://schemas.openxmlformats.org/officeDocument/2006/relationships/hyperlink" Target="#'Energy Consumption'!A1"/><Relationship Id="rId32" Type="http://schemas.openxmlformats.org/officeDocument/2006/relationships/hyperlink" Target="#'Our Suppliers'!A1"/><Relationship Id="rId5" Type="http://schemas.openxmlformats.org/officeDocument/2006/relationships/image" Target="../media/image10.png"/><Relationship Id="rId15" Type="http://schemas.openxmlformats.org/officeDocument/2006/relationships/hyperlink" Target="#'Our People'!A1"/><Relationship Id="rId23" Type="http://schemas.openxmlformats.org/officeDocument/2006/relationships/hyperlink" Target="#Waste!A1"/><Relationship Id="rId28" Type="http://schemas.openxmlformats.org/officeDocument/2006/relationships/hyperlink" Target="#'Oversight and Responsibility'!A1"/><Relationship Id="rId10" Type="http://schemas.openxmlformats.org/officeDocument/2006/relationships/hyperlink" Target="#CONTENTS!A1"/><Relationship Id="rId19" Type="http://schemas.openxmlformats.org/officeDocument/2006/relationships/hyperlink" Target="#'Cultural Heritage'!A1"/><Relationship Id="rId31" Type="http://schemas.openxmlformats.org/officeDocument/2006/relationships/hyperlink" Target="#'Economic Performance'!A1"/><Relationship Id="rId4" Type="http://schemas.openxmlformats.org/officeDocument/2006/relationships/image" Target="../media/image9.png"/><Relationship Id="rId9" Type="http://schemas.openxmlformats.org/officeDocument/2006/relationships/hyperlink" Target="#ABOUT!A1"/><Relationship Id="rId14" Type="http://schemas.openxmlformats.org/officeDocument/2006/relationships/hyperlink" Target="#SOCIAL!A1"/><Relationship Id="rId22" Type="http://schemas.openxmlformats.org/officeDocument/2006/relationships/hyperlink" Target="#'Biodiversity &amp; Land Management'!A1"/><Relationship Id="rId27" Type="http://schemas.openxmlformats.org/officeDocument/2006/relationships/hyperlink" Target="#'Corporate Governance'!A1"/><Relationship Id="rId30" Type="http://schemas.openxmlformats.org/officeDocument/2006/relationships/hyperlink" Target="#'Responsible Production'!A1"/><Relationship Id="rId8" Type="http://schemas.openxmlformats.org/officeDocument/2006/relationships/hyperlink" Target="#COVER!A1"/></Relationships>
</file>

<file path=xl/drawings/_rels/drawing8.xml.rels><?xml version="1.0" encoding="UTF-8" standalone="yes"?>
<Relationships xmlns="http://schemas.openxmlformats.org/package/2006/relationships"><Relationship Id="rId8" Type="http://schemas.openxmlformats.org/officeDocument/2006/relationships/hyperlink" Target="#TNFD!A1"/><Relationship Id="rId13" Type="http://schemas.openxmlformats.org/officeDocument/2006/relationships/hyperlink" Target="#'Diversity and Inclusion'!A1"/><Relationship Id="rId18" Type="http://schemas.openxmlformats.org/officeDocument/2006/relationships/hyperlink" Target="#Waste!A1"/><Relationship Id="rId26" Type="http://schemas.openxmlformats.org/officeDocument/2006/relationships/hyperlink" Target="#'Economic Performance'!A1"/><Relationship Id="rId3" Type="http://schemas.openxmlformats.org/officeDocument/2006/relationships/hyperlink" Target="#COVER!A1"/><Relationship Id="rId21" Type="http://schemas.openxmlformats.org/officeDocument/2006/relationships/hyperlink" Target="#GOVERNANCE!A1"/><Relationship Id="rId7" Type="http://schemas.openxmlformats.org/officeDocument/2006/relationships/hyperlink" Target="#'SASB INDEX'!A1"/><Relationship Id="rId12" Type="http://schemas.openxmlformats.org/officeDocument/2006/relationships/hyperlink" Target="#Training!A1"/><Relationship Id="rId17" Type="http://schemas.openxmlformats.org/officeDocument/2006/relationships/hyperlink" Target="#'Biodiversity &amp; Land Management'!A1"/><Relationship Id="rId25" Type="http://schemas.openxmlformats.org/officeDocument/2006/relationships/hyperlink" Target="#'Responsible Production'!A1"/><Relationship Id="rId2" Type="http://schemas.openxmlformats.org/officeDocument/2006/relationships/image" Target="../media/image11.png"/><Relationship Id="rId16" Type="http://schemas.openxmlformats.org/officeDocument/2006/relationships/hyperlink" Target="#Water!A1"/><Relationship Id="rId20" Type="http://schemas.openxmlformats.org/officeDocument/2006/relationships/hyperlink" Target="#'Greenhouse Gas Emissions'!A1"/><Relationship Id="rId29" Type="http://schemas.openxmlformats.org/officeDocument/2006/relationships/hyperlink" Target="#'Gruyere Tailings Facilty'!A1"/><Relationship Id="rId1" Type="http://schemas.openxmlformats.org/officeDocument/2006/relationships/image" Target="../media/image4.jpeg"/><Relationship Id="rId6" Type="http://schemas.openxmlformats.org/officeDocument/2006/relationships/hyperlink" Target="#'GRI INDEX'!A1"/><Relationship Id="rId11" Type="http://schemas.openxmlformats.org/officeDocument/2006/relationships/hyperlink" Target="#'Health and Safety'!A1"/><Relationship Id="rId24" Type="http://schemas.openxmlformats.org/officeDocument/2006/relationships/hyperlink" Target="#'Ethics and Integrity'!A1"/><Relationship Id="rId5" Type="http://schemas.openxmlformats.org/officeDocument/2006/relationships/hyperlink" Target="#CONTENTS!A1"/><Relationship Id="rId15" Type="http://schemas.openxmlformats.org/officeDocument/2006/relationships/hyperlink" Target="#ENVIRONMENT!A1"/><Relationship Id="rId23" Type="http://schemas.openxmlformats.org/officeDocument/2006/relationships/hyperlink" Target="#'Oversight and Responsibility'!A1"/><Relationship Id="rId28" Type="http://schemas.openxmlformats.org/officeDocument/2006/relationships/hyperlink" Target="#GRUYERE!A1"/><Relationship Id="rId10" Type="http://schemas.openxmlformats.org/officeDocument/2006/relationships/hyperlink" Target="#'Our People'!A1"/><Relationship Id="rId19" Type="http://schemas.openxmlformats.org/officeDocument/2006/relationships/hyperlink" Target="#'Energy Consumption'!A1"/><Relationship Id="rId4" Type="http://schemas.openxmlformats.org/officeDocument/2006/relationships/hyperlink" Target="#ABOUT!A1"/><Relationship Id="rId9" Type="http://schemas.openxmlformats.org/officeDocument/2006/relationships/hyperlink" Target="#SOCIAL!A1"/><Relationship Id="rId14" Type="http://schemas.openxmlformats.org/officeDocument/2006/relationships/hyperlink" Target="#'Cultural Heritage'!A1"/><Relationship Id="rId22" Type="http://schemas.openxmlformats.org/officeDocument/2006/relationships/hyperlink" Target="#'Corporate Governance'!A1"/><Relationship Id="rId27" Type="http://schemas.openxmlformats.org/officeDocument/2006/relationships/hyperlink" Target="#'Our Suppliers'!A1"/></Relationships>
</file>

<file path=xl/drawings/_rels/drawing9.xml.rels><?xml version="1.0" encoding="UTF-8" standalone="yes"?>
<Relationships xmlns="http://schemas.openxmlformats.org/package/2006/relationships"><Relationship Id="rId8" Type="http://schemas.openxmlformats.org/officeDocument/2006/relationships/hyperlink" Target="#'GRI INDEX'!A1"/><Relationship Id="rId13" Type="http://schemas.openxmlformats.org/officeDocument/2006/relationships/hyperlink" Target="#'Health and Safety'!A1"/><Relationship Id="rId18" Type="http://schemas.openxmlformats.org/officeDocument/2006/relationships/hyperlink" Target="#Water!A1"/><Relationship Id="rId26" Type="http://schemas.openxmlformats.org/officeDocument/2006/relationships/hyperlink" Target="#'Ethics and Integrity'!A1"/><Relationship Id="rId3" Type="http://schemas.openxmlformats.org/officeDocument/2006/relationships/hyperlink" Target="https://goldroad.com.au/" TargetMode="External"/><Relationship Id="rId21" Type="http://schemas.openxmlformats.org/officeDocument/2006/relationships/hyperlink" Target="#'Energy Consumption'!A1"/><Relationship Id="rId7" Type="http://schemas.openxmlformats.org/officeDocument/2006/relationships/hyperlink" Target="#CONTENTS!A1"/><Relationship Id="rId12" Type="http://schemas.openxmlformats.org/officeDocument/2006/relationships/hyperlink" Target="#'Our People'!A1"/><Relationship Id="rId17" Type="http://schemas.openxmlformats.org/officeDocument/2006/relationships/hyperlink" Target="#ENVIRONMENT!A1"/><Relationship Id="rId25" Type="http://schemas.openxmlformats.org/officeDocument/2006/relationships/hyperlink" Target="#'Oversight and Responsibility'!A1"/><Relationship Id="rId2" Type="http://schemas.openxmlformats.org/officeDocument/2006/relationships/image" Target="../media/image12.png"/><Relationship Id="rId16" Type="http://schemas.openxmlformats.org/officeDocument/2006/relationships/hyperlink" Target="#'Cultural Heritage'!A1"/><Relationship Id="rId20" Type="http://schemas.openxmlformats.org/officeDocument/2006/relationships/hyperlink" Target="#Waste!A1"/><Relationship Id="rId29" Type="http://schemas.openxmlformats.org/officeDocument/2006/relationships/hyperlink" Target="#'Our Suppliers'!A1"/><Relationship Id="rId1" Type="http://schemas.openxmlformats.org/officeDocument/2006/relationships/hyperlink" Target="https://www.mineralresources.com.au/" TargetMode="External"/><Relationship Id="rId6" Type="http://schemas.openxmlformats.org/officeDocument/2006/relationships/hyperlink" Target="#ABOUT!A1"/><Relationship Id="rId11" Type="http://schemas.openxmlformats.org/officeDocument/2006/relationships/hyperlink" Target="#SOCIAL!A1"/><Relationship Id="rId24" Type="http://schemas.openxmlformats.org/officeDocument/2006/relationships/hyperlink" Target="#'Corporate Governance'!A1"/><Relationship Id="rId5" Type="http://schemas.openxmlformats.org/officeDocument/2006/relationships/hyperlink" Target="#COVER!A1"/><Relationship Id="rId15" Type="http://schemas.openxmlformats.org/officeDocument/2006/relationships/hyperlink" Target="#'Diversity and Inclusion'!A1"/><Relationship Id="rId23" Type="http://schemas.openxmlformats.org/officeDocument/2006/relationships/hyperlink" Target="#GOVERNANCE!A1"/><Relationship Id="rId28" Type="http://schemas.openxmlformats.org/officeDocument/2006/relationships/hyperlink" Target="#'Economic Performance'!A1"/><Relationship Id="rId10" Type="http://schemas.openxmlformats.org/officeDocument/2006/relationships/hyperlink" Target="#TNFD!A1"/><Relationship Id="rId19" Type="http://schemas.openxmlformats.org/officeDocument/2006/relationships/hyperlink" Target="#'Biodiversity &amp; Land Management'!A1"/><Relationship Id="rId31" Type="http://schemas.openxmlformats.org/officeDocument/2006/relationships/hyperlink" Target="#'Gruyere Tailings Facilty'!A1"/><Relationship Id="rId4" Type="http://schemas.openxmlformats.org/officeDocument/2006/relationships/image" Target="../media/image4.jpeg"/><Relationship Id="rId9" Type="http://schemas.openxmlformats.org/officeDocument/2006/relationships/hyperlink" Target="#'SASB INDEX'!A1"/><Relationship Id="rId14" Type="http://schemas.openxmlformats.org/officeDocument/2006/relationships/hyperlink" Target="#Training!A1"/><Relationship Id="rId22" Type="http://schemas.openxmlformats.org/officeDocument/2006/relationships/hyperlink" Target="#'Greenhouse Gas Emissions'!A1"/><Relationship Id="rId27" Type="http://schemas.openxmlformats.org/officeDocument/2006/relationships/hyperlink" Target="#'Responsible Production'!A1"/><Relationship Id="rId30" Type="http://schemas.openxmlformats.org/officeDocument/2006/relationships/hyperlink" Target="#GRUYERE!A1"/></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32431</xdr:rowOff>
    </xdr:from>
    <xdr:to>
      <xdr:col>16</xdr:col>
      <xdr:colOff>552450</xdr:colOff>
      <xdr:row>39</xdr:row>
      <xdr:rowOff>171450</xdr:rowOff>
    </xdr:to>
    <xdr:pic>
      <xdr:nvPicPr>
        <xdr:cNvPr id="12" name="Picture 1">
          <a:extLst>
            <a:ext uri="{FF2B5EF4-FFF2-40B4-BE49-F238E27FC236}">
              <a16:creationId xmlns:a16="http://schemas.microsoft.com/office/drawing/2014/main" id="{B4A3522F-C82A-A864-0406-23230140C349}"/>
            </a:ext>
          </a:extLst>
        </xdr:cNvPr>
        <xdr:cNvPicPr>
          <a:picLocks noChangeAspect="1"/>
        </xdr:cNvPicPr>
      </xdr:nvPicPr>
      <xdr:blipFill>
        <a:blip xmlns:r="http://schemas.openxmlformats.org/officeDocument/2006/relationships" r:embed="rId1"/>
        <a:stretch>
          <a:fillRect/>
        </a:stretch>
      </xdr:blipFill>
      <xdr:spPr>
        <a:xfrm>
          <a:off x="95250" y="32431"/>
          <a:ext cx="10210800" cy="7568519"/>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98D78A2-0951-222D-9D0F-B7BF98F072F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X0A0T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120266</xdr:colOff>
      <xdr:row>2</xdr:row>
      <xdr:rowOff>142875</xdr:rowOff>
    </xdr:to>
    <xdr:pic>
      <xdr:nvPicPr>
        <xdr:cNvPr id="3" name="Picture 2">
          <a:extLst>
            <a:ext uri="{FF2B5EF4-FFF2-40B4-BE49-F238E27FC236}">
              <a16:creationId xmlns:a16="http://schemas.microsoft.com/office/drawing/2014/main" id="{5634C480-5BC4-4E38-8481-5C8CDFE7A3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0147" y="0"/>
          <a:ext cx="1487384" cy="52387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CF6F57E2-79D9-DB9A-F593-6329383D8F9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twoCellAnchor>
    <xdr:from>
      <xdr:col>0</xdr:col>
      <xdr:colOff>141941</xdr:colOff>
      <xdr:row>7</xdr:row>
      <xdr:rowOff>164353</xdr:rowOff>
    </xdr:from>
    <xdr:to>
      <xdr:col>4</xdr:col>
      <xdr:colOff>634068</xdr:colOff>
      <xdr:row>53</xdr:row>
      <xdr:rowOff>15518</xdr:rowOff>
    </xdr:to>
    <xdr:grpSp>
      <xdr:nvGrpSpPr>
        <xdr:cNvPr id="5" name="Group 4">
          <a:extLst>
            <a:ext uri="{FF2B5EF4-FFF2-40B4-BE49-F238E27FC236}">
              <a16:creationId xmlns:a16="http://schemas.microsoft.com/office/drawing/2014/main" id="{5021FC52-64FF-4B7C-8875-B6199A265CDA}"/>
            </a:ext>
          </a:extLst>
        </xdr:cNvPr>
        <xdr:cNvGrpSpPr/>
      </xdr:nvGrpSpPr>
      <xdr:grpSpPr>
        <a:xfrm>
          <a:off x="141941" y="1576294"/>
          <a:ext cx="2789333" cy="10171783"/>
          <a:chOff x="3074147" y="344955"/>
          <a:chExt cx="2789333" cy="10216606"/>
        </a:xfrm>
      </xdr:grpSpPr>
      <xdr:grpSp>
        <xdr:nvGrpSpPr>
          <xdr:cNvPr id="6" name="Group 5">
            <a:extLst>
              <a:ext uri="{FF2B5EF4-FFF2-40B4-BE49-F238E27FC236}">
                <a16:creationId xmlns:a16="http://schemas.microsoft.com/office/drawing/2014/main" id="{F2E776CD-D15F-E860-7627-5A0A0374079E}"/>
              </a:ext>
            </a:extLst>
          </xdr:cNvPr>
          <xdr:cNvGrpSpPr/>
        </xdr:nvGrpSpPr>
        <xdr:grpSpPr>
          <a:xfrm>
            <a:off x="3074147" y="344955"/>
            <a:ext cx="2789333" cy="9884505"/>
            <a:chOff x="3074147" y="344955"/>
            <a:chExt cx="2789333" cy="9884505"/>
          </a:xfrm>
        </xdr:grpSpPr>
        <xdr:grpSp>
          <xdr:nvGrpSpPr>
            <xdr:cNvPr id="9" name="Group 8">
              <a:extLst>
                <a:ext uri="{FF2B5EF4-FFF2-40B4-BE49-F238E27FC236}">
                  <a16:creationId xmlns:a16="http://schemas.microsoft.com/office/drawing/2014/main" id="{2D577C35-FC6A-3F61-2A53-A6BFD9CFCB7F}"/>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93" name="Rectangle: Top Corners Rounded 92">
                <a:hlinkClick xmlns:r="http://schemas.openxmlformats.org/officeDocument/2006/relationships" r:id="rId2"/>
                <a:extLst>
                  <a:ext uri="{FF2B5EF4-FFF2-40B4-BE49-F238E27FC236}">
                    <a16:creationId xmlns:a16="http://schemas.microsoft.com/office/drawing/2014/main" id="{482B754B-CB5E-DA68-F0BC-0519AB177849}"/>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183" name="Rectangle: Top Corners Rounded 182">
                <a:extLst>
                  <a:ext uri="{FF2B5EF4-FFF2-40B4-BE49-F238E27FC236}">
                    <a16:creationId xmlns:a16="http://schemas.microsoft.com/office/drawing/2014/main" id="{635FB4F0-13E3-A2F6-4C54-7B2160259383}"/>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0" name="Group 9">
              <a:extLst>
                <a:ext uri="{FF2B5EF4-FFF2-40B4-BE49-F238E27FC236}">
                  <a16:creationId xmlns:a16="http://schemas.microsoft.com/office/drawing/2014/main" id="{071EFA4E-8E65-7742-57D1-EF9BBC653279}"/>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91" name="Rectangle: Top Corners Rounded 90">
                <a:hlinkClick xmlns:r="http://schemas.openxmlformats.org/officeDocument/2006/relationships" r:id="rId3"/>
                <a:extLst>
                  <a:ext uri="{FF2B5EF4-FFF2-40B4-BE49-F238E27FC236}">
                    <a16:creationId xmlns:a16="http://schemas.microsoft.com/office/drawing/2014/main" id="{31FF30C0-1652-5E32-D0A8-29186F1455ED}"/>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92" name="Rectangle: Top Corners Rounded 91">
                <a:extLst>
                  <a:ext uri="{FF2B5EF4-FFF2-40B4-BE49-F238E27FC236}">
                    <a16:creationId xmlns:a16="http://schemas.microsoft.com/office/drawing/2014/main" id="{0F4738B2-5A5E-D5CB-CE4A-99E12A73DAD4}"/>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 name="Group 10">
              <a:extLst>
                <a:ext uri="{FF2B5EF4-FFF2-40B4-BE49-F238E27FC236}">
                  <a16:creationId xmlns:a16="http://schemas.microsoft.com/office/drawing/2014/main" id="{6293EC5D-A187-BD33-A867-C03C6B07A453}"/>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89" name="Rectangle: Top Corners Rounded 88">
                <a:hlinkClick xmlns:r="http://schemas.openxmlformats.org/officeDocument/2006/relationships" r:id="rId4"/>
                <a:extLst>
                  <a:ext uri="{FF2B5EF4-FFF2-40B4-BE49-F238E27FC236}">
                    <a16:creationId xmlns:a16="http://schemas.microsoft.com/office/drawing/2014/main" id="{5D5A0DCE-2708-15FA-5BD3-69B35DB9745D}"/>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90" name="Rectangle: Top Corners Rounded 89">
                <a:extLst>
                  <a:ext uri="{FF2B5EF4-FFF2-40B4-BE49-F238E27FC236}">
                    <a16:creationId xmlns:a16="http://schemas.microsoft.com/office/drawing/2014/main" id="{FD868007-C92F-E736-3D68-E03F0DFE5061}"/>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2" name="Group 11">
              <a:extLst>
                <a:ext uri="{FF2B5EF4-FFF2-40B4-BE49-F238E27FC236}">
                  <a16:creationId xmlns:a16="http://schemas.microsoft.com/office/drawing/2014/main" id="{01A54AB4-3D46-2B60-E543-5BFE7FB70421}"/>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87" name="Rectangle: Top Corners Rounded 86">
                <a:hlinkClick xmlns:r="http://schemas.openxmlformats.org/officeDocument/2006/relationships" r:id="rId5"/>
                <a:extLst>
                  <a:ext uri="{FF2B5EF4-FFF2-40B4-BE49-F238E27FC236}">
                    <a16:creationId xmlns:a16="http://schemas.microsoft.com/office/drawing/2014/main" id="{EC43FC30-0AB7-C43F-0033-D429EAB57656}"/>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88" name="Rectangle: Top Corners Rounded 87">
                <a:extLst>
                  <a:ext uri="{FF2B5EF4-FFF2-40B4-BE49-F238E27FC236}">
                    <a16:creationId xmlns:a16="http://schemas.microsoft.com/office/drawing/2014/main" id="{3D0F6DAD-4BE1-FB41-C1ED-2DB84BA104DB}"/>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3" name="Rounded Rectangle 33">
              <a:extLst>
                <a:ext uri="{FF2B5EF4-FFF2-40B4-BE49-F238E27FC236}">
                  <a16:creationId xmlns:a16="http://schemas.microsoft.com/office/drawing/2014/main" id="{E9CF67D0-B648-A885-87E4-74CC54B22E81}"/>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14" name="Group 13">
              <a:extLst>
                <a:ext uri="{FF2B5EF4-FFF2-40B4-BE49-F238E27FC236}">
                  <a16:creationId xmlns:a16="http://schemas.microsoft.com/office/drawing/2014/main" id="{E4109CE4-970F-5E94-3C6D-588750EDFC8A}"/>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85" name="Rectangle: Top Corners Rounded 84">
                <a:hlinkClick xmlns:r="http://schemas.openxmlformats.org/officeDocument/2006/relationships" r:id="rId6"/>
                <a:extLst>
                  <a:ext uri="{FF2B5EF4-FFF2-40B4-BE49-F238E27FC236}">
                    <a16:creationId xmlns:a16="http://schemas.microsoft.com/office/drawing/2014/main" id="{4CB69AA5-64A0-4886-3C0E-503BA447DA92}"/>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86" name="Rectangle: Top Corners Rounded 85">
                <a:extLst>
                  <a:ext uri="{FF2B5EF4-FFF2-40B4-BE49-F238E27FC236}">
                    <a16:creationId xmlns:a16="http://schemas.microsoft.com/office/drawing/2014/main" id="{D1261252-BA56-0D69-7FDB-AF8A6C613CF1}"/>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 name="Group 14">
              <a:extLst>
                <a:ext uri="{FF2B5EF4-FFF2-40B4-BE49-F238E27FC236}">
                  <a16:creationId xmlns:a16="http://schemas.microsoft.com/office/drawing/2014/main" id="{D5BD56DB-E0F0-6CDB-85BF-4210ACE910F5}"/>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83" name="Rectangle: Top Corners Rounded 82">
                <a:hlinkClick xmlns:r="http://schemas.openxmlformats.org/officeDocument/2006/relationships" r:id="rId7"/>
                <a:extLst>
                  <a:ext uri="{FF2B5EF4-FFF2-40B4-BE49-F238E27FC236}">
                    <a16:creationId xmlns:a16="http://schemas.microsoft.com/office/drawing/2014/main" id="{4CE7E96F-B883-086F-4F24-265331A2D8D7}"/>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84" name="Rectangle: Top Corners Rounded 83">
                <a:extLst>
                  <a:ext uri="{FF2B5EF4-FFF2-40B4-BE49-F238E27FC236}">
                    <a16:creationId xmlns:a16="http://schemas.microsoft.com/office/drawing/2014/main" id="{C908C9BD-B659-AB38-6FDE-3F00AEEF81B8}"/>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6" name="Group 15">
              <a:extLst>
                <a:ext uri="{FF2B5EF4-FFF2-40B4-BE49-F238E27FC236}">
                  <a16:creationId xmlns:a16="http://schemas.microsoft.com/office/drawing/2014/main" id="{99850025-5445-73DD-000B-DA58E139E45E}"/>
                </a:ext>
              </a:extLst>
            </xdr:cNvPr>
            <xdr:cNvGrpSpPr/>
          </xdr:nvGrpSpPr>
          <xdr:grpSpPr>
            <a:xfrm>
              <a:off x="3119852" y="5256023"/>
              <a:ext cx="2731760" cy="2124208"/>
              <a:chOff x="3074147" y="6195660"/>
              <a:chExt cx="2731760" cy="2124208"/>
            </a:xfrm>
          </xdr:grpSpPr>
          <xdr:sp macro="" textlink="">
            <xdr:nvSpPr>
              <xdr:cNvPr id="64" name="Rounded Rectangle 33">
                <a:extLst>
                  <a:ext uri="{FF2B5EF4-FFF2-40B4-BE49-F238E27FC236}">
                    <a16:creationId xmlns:a16="http://schemas.microsoft.com/office/drawing/2014/main" id="{DF6BC21D-3A53-A7B0-460E-C9E4785EB342}"/>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65" name="Group 64">
                <a:extLst>
                  <a:ext uri="{FF2B5EF4-FFF2-40B4-BE49-F238E27FC236}">
                    <a16:creationId xmlns:a16="http://schemas.microsoft.com/office/drawing/2014/main" id="{EBAC6D69-EDD0-0780-BC7F-7FA37B7317D5}"/>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81" name="Rectangle: Top Corners Rounded 80">
                  <a:hlinkClick xmlns:r="http://schemas.openxmlformats.org/officeDocument/2006/relationships" r:id="rId8"/>
                  <a:extLst>
                    <a:ext uri="{FF2B5EF4-FFF2-40B4-BE49-F238E27FC236}">
                      <a16:creationId xmlns:a16="http://schemas.microsoft.com/office/drawing/2014/main" id="{B59BD0B4-255F-35D8-3AB8-8C91BAAAAAD6}"/>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82" name="Rectangle: Top Corners Rounded 81">
                  <a:extLst>
                    <a:ext uri="{FF2B5EF4-FFF2-40B4-BE49-F238E27FC236}">
                      <a16:creationId xmlns:a16="http://schemas.microsoft.com/office/drawing/2014/main" id="{6F7CD703-10B7-2DB8-76D4-A8DAF794BBCE}"/>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6" name="Group 65">
                <a:extLst>
                  <a:ext uri="{FF2B5EF4-FFF2-40B4-BE49-F238E27FC236}">
                    <a16:creationId xmlns:a16="http://schemas.microsoft.com/office/drawing/2014/main" id="{79BFA067-2A91-500C-9C55-4DA5E12CE588}"/>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79" name="Rectangle: Top Corners Rounded 78">
                  <a:hlinkClick xmlns:r="http://schemas.openxmlformats.org/officeDocument/2006/relationships" r:id="rId9"/>
                  <a:extLst>
                    <a:ext uri="{FF2B5EF4-FFF2-40B4-BE49-F238E27FC236}">
                      <a16:creationId xmlns:a16="http://schemas.microsoft.com/office/drawing/2014/main" id="{93D8B8AF-526B-8514-8B8C-6B05F438A1BD}"/>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80" name="Rectangle: Top Corners Rounded 79">
                  <a:extLst>
                    <a:ext uri="{FF2B5EF4-FFF2-40B4-BE49-F238E27FC236}">
                      <a16:creationId xmlns:a16="http://schemas.microsoft.com/office/drawing/2014/main" id="{69074CAC-EC22-1020-2B03-4461E49399EB}"/>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7" name="Group 66">
                <a:extLst>
                  <a:ext uri="{FF2B5EF4-FFF2-40B4-BE49-F238E27FC236}">
                    <a16:creationId xmlns:a16="http://schemas.microsoft.com/office/drawing/2014/main" id="{1206BC88-6AEA-65A8-516A-32A04437EE2F}"/>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77" name="Rectangle: Top Corners Rounded 76">
                  <a:hlinkClick xmlns:r="http://schemas.openxmlformats.org/officeDocument/2006/relationships" r:id="rId10"/>
                  <a:extLst>
                    <a:ext uri="{FF2B5EF4-FFF2-40B4-BE49-F238E27FC236}">
                      <a16:creationId xmlns:a16="http://schemas.microsoft.com/office/drawing/2014/main" id="{EE7F2223-FEDD-C32C-C622-86DFCF9D2611}"/>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78" name="Rectangle: Top Corners Rounded 77">
                  <a:extLst>
                    <a:ext uri="{FF2B5EF4-FFF2-40B4-BE49-F238E27FC236}">
                      <a16:creationId xmlns:a16="http://schemas.microsoft.com/office/drawing/2014/main" id="{5E011603-0DEA-BFBE-C15E-4A03F1B257B3}"/>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8" name="Group 67">
                <a:extLst>
                  <a:ext uri="{FF2B5EF4-FFF2-40B4-BE49-F238E27FC236}">
                    <a16:creationId xmlns:a16="http://schemas.microsoft.com/office/drawing/2014/main" id="{7EE60F00-1B32-15B1-C9D2-46CCB7687EA1}"/>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75" name="Rectangle: Top Corners Rounded 74">
                  <a:hlinkClick xmlns:r="http://schemas.openxmlformats.org/officeDocument/2006/relationships" r:id="rId11"/>
                  <a:extLst>
                    <a:ext uri="{FF2B5EF4-FFF2-40B4-BE49-F238E27FC236}">
                      <a16:creationId xmlns:a16="http://schemas.microsoft.com/office/drawing/2014/main" id="{DF191B24-08DC-C56F-6590-4834FFEDFE4D}"/>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76" name="Rectangle: Top Corners Rounded 75">
                  <a:extLst>
                    <a:ext uri="{FF2B5EF4-FFF2-40B4-BE49-F238E27FC236}">
                      <a16:creationId xmlns:a16="http://schemas.microsoft.com/office/drawing/2014/main" id="{A8B00500-6D7E-95DD-8464-57D0ED0FC7B0}"/>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9" name="Group 68">
                <a:extLst>
                  <a:ext uri="{FF2B5EF4-FFF2-40B4-BE49-F238E27FC236}">
                    <a16:creationId xmlns:a16="http://schemas.microsoft.com/office/drawing/2014/main" id="{C15DCA05-0F00-B0CB-B8B1-6D4CB863C244}"/>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73" name="Rectangle: Top Corners Rounded 72">
                  <a:hlinkClick xmlns:r="http://schemas.openxmlformats.org/officeDocument/2006/relationships" r:id="rId12"/>
                  <a:extLst>
                    <a:ext uri="{FF2B5EF4-FFF2-40B4-BE49-F238E27FC236}">
                      <a16:creationId xmlns:a16="http://schemas.microsoft.com/office/drawing/2014/main" id="{B4D00F71-98B4-6B64-BB0D-239BB65E7A03}"/>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74" name="Rectangle: Top Corners Rounded 73">
                  <a:extLst>
                    <a:ext uri="{FF2B5EF4-FFF2-40B4-BE49-F238E27FC236}">
                      <a16:creationId xmlns:a16="http://schemas.microsoft.com/office/drawing/2014/main" id="{8EE044F5-C32B-DB39-99B3-D9BA1ABB9E24}"/>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0" name="Group 69">
                <a:extLst>
                  <a:ext uri="{FF2B5EF4-FFF2-40B4-BE49-F238E27FC236}">
                    <a16:creationId xmlns:a16="http://schemas.microsoft.com/office/drawing/2014/main" id="{DDBE2401-4EE5-8F9E-CAAF-AE2E8C3F8BAC}"/>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71" name="Rectangle: Top Corners Rounded 70">
                  <a:hlinkClick xmlns:r="http://schemas.openxmlformats.org/officeDocument/2006/relationships" r:id="rId13"/>
                  <a:extLst>
                    <a:ext uri="{FF2B5EF4-FFF2-40B4-BE49-F238E27FC236}">
                      <a16:creationId xmlns:a16="http://schemas.microsoft.com/office/drawing/2014/main" id="{C331E45A-8B91-89FA-D273-D95EDB7144AF}"/>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72" name="Rectangle: Top Corners Rounded 71">
                  <a:extLst>
                    <a:ext uri="{FF2B5EF4-FFF2-40B4-BE49-F238E27FC236}">
                      <a16:creationId xmlns:a16="http://schemas.microsoft.com/office/drawing/2014/main" id="{5CFDD80A-A5E0-6E27-AEB3-F225E17EA627}"/>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17" name="Group 16">
              <a:extLst>
                <a:ext uri="{FF2B5EF4-FFF2-40B4-BE49-F238E27FC236}">
                  <a16:creationId xmlns:a16="http://schemas.microsoft.com/office/drawing/2014/main" id="{BB83691E-8C01-1EB3-29A0-E81927D265D6}"/>
                </a:ext>
              </a:extLst>
            </xdr:cNvPr>
            <xdr:cNvGrpSpPr/>
          </xdr:nvGrpSpPr>
          <xdr:grpSpPr>
            <a:xfrm>
              <a:off x="3119852" y="7457030"/>
              <a:ext cx="2743628" cy="2151640"/>
              <a:chOff x="3074147" y="8433176"/>
              <a:chExt cx="2743628" cy="2151640"/>
            </a:xfrm>
          </xdr:grpSpPr>
          <xdr:sp macro="" textlink="">
            <xdr:nvSpPr>
              <xdr:cNvPr id="45" name="Rounded Rectangle 33">
                <a:extLst>
                  <a:ext uri="{FF2B5EF4-FFF2-40B4-BE49-F238E27FC236}">
                    <a16:creationId xmlns:a16="http://schemas.microsoft.com/office/drawing/2014/main" id="{34458AC0-5BF1-E706-7602-C015D00DF2B0}"/>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46" name="Group 45">
                <a:extLst>
                  <a:ext uri="{FF2B5EF4-FFF2-40B4-BE49-F238E27FC236}">
                    <a16:creationId xmlns:a16="http://schemas.microsoft.com/office/drawing/2014/main" id="{433253A4-E8B5-2E21-0AAD-E2AD8039BB1D}"/>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62" name="Rectangle: Top Corners Rounded 61">
                  <a:hlinkClick xmlns:r="http://schemas.openxmlformats.org/officeDocument/2006/relationships" r:id="rId14"/>
                  <a:extLst>
                    <a:ext uri="{FF2B5EF4-FFF2-40B4-BE49-F238E27FC236}">
                      <a16:creationId xmlns:a16="http://schemas.microsoft.com/office/drawing/2014/main" id="{738E7258-2A9A-C686-D9BD-07B6001BF900}"/>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63" name="Rectangle: Top Corners Rounded 62">
                  <a:extLst>
                    <a:ext uri="{FF2B5EF4-FFF2-40B4-BE49-F238E27FC236}">
                      <a16:creationId xmlns:a16="http://schemas.microsoft.com/office/drawing/2014/main" id="{81551B54-C938-8623-3C3C-BC2C51FE27F3}"/>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7" name="Group 46">
                <a:extLst>
                  <a:ext uri="{FF2B5EF4-FFF2-40B4-BE49-F238E27FC236}">
                    <a16:creationId xmlns:a16="http://schemas.microsoft.com/office/drawing/2014/main" id="{55845C37-C1AD-26CB-2582-AEE40E8C081D}"/>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60" name="Rectangle: Top Corners Rounded 59">
                  <a:hlinkClick xmlns:r="http://schemas.openxmlformats.org/officeDocument/2006/relationships" r:id="rId15"/>
                  <a:extLst>
                    <a:ext uri="{FF2B5EF4-FFF2-40B4-BE49-F238E27FC236}">
                      <a16:creationId xmlns:a16="http://schemas.microsoft.com/office/drawing/2014/main" id="{5CA50FD1-14E5-6C70-260F-84319EE7B9CE}"/>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61" name="Rectangle: Top Corners Rounded 60">
                  <a:extLst>
                    <a:ext uri="{FF2B5EF4-FFF2-40B4-BE49-F238E27FC236}">
                      <a16:creationId xmlns:a16="http://schemas.microsoft.com/office/drawing/2014/main" id="{08049E0E-4B52-964C-27FD-A9E1280A169E}"/>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8" name="Group 47">
                <a:extLst>
                  <a:ext uri="{FF2B5EF4-FFF2-40B4-BE49-F238E27FC236}">
                    <a16:creationId xmlns:a16="http://schemas.microsoft.com/office/drawing/2014/main" id="{55F98DCD-F7C9-0F19-40D4-BE3939EAAFD6}"/>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58" name="Rectangle: Top Corners Rounded 57">
                  <a:hlinkClick xmlns:r="http://schemas.openxmlformats.org/officeDocument/2006/relationships" r:id="rId16"/>
                  <a:extLst>
                    <a:ext uri="{FF2B5EF4-FFF2-40B4-BE49-F238E27FC236}">
                      <a16:creationId xmlns:a16="http://schemas.microsoft.com/office/drawing/2014/main" id="{6C224E81-E7B2-18AF-11E9-9B40F67B8657}"/>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59" name="Rectangle: Top Corners Rounded 58">
                  <a:extLst>
                    <a:ext uri="{FF2B5EF4-FFF2-40B4-BE49-F238E27FC236}">
                      <a16:creationId xmlns:a16="http://schemas.microsoft.com/office/drawing/2014/main" id="{1999ED36-4BED-387D-4B53-DA869CB95EA8}"/>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9" name="Group 48">
                <a:extLst>
                  <a:ext uri="{FF2B5EF4-FFF2-40B4-BE49-F238E27FC236}">
                    <a16:creationId xmlns:a16="http://schemas.microsoft.com/office/drawing/2014/main" id="{197EA519-7142-5DB9-F08A-C5A7EB6DD2FC}"/>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56" name="Rectangle: Top Corners Rounded 55">
                  <a:hlinkClick xmlns:r="http://schemas.openxmlformats.org/officeDocument/2006/relationships" r:id="rId17"/>
                  <a:extLst>
                    <a:ext uri="{FF2B5EF4-FFF2-40B4-BE49-F238E27FC236}">
                      <a16:creationId xmlns:a16="http://schemas.microsoft.com/office/drawing/2014/main" id="{4C756513-3B93-D876-47D3-81DE1ED98ABC}"/>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57" name="Rectangle: Top Corners Rounded 56">
                  <a:extLst>
                    <a:ext uri="{FF2B5EF4-FFF2-40B4-BE49-F238E27FC236}">
                      <a16:creationId xmlns:a16="http://schemas.microsoft.com/office/drawing/2014/main" id="{9B7FD317-96CF-92C6-431C-1B2EBA09751D}"/>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0" name="Group 49">
                <a:extLst>
                  <a:ext uri="{FF2B5EF4-FFF2-40B4-BE49-F238E27FC236}">
                    <a16:creationId xmlns:a16="http://schemas.microsoft.com/office/drawing/2014/main" id="{F62E5324-266C-37B3-77F9-3B138033FEB0}"/>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54" name="Rectangle: Top Corners Rounded 53">
                  <a:hlinkClick xmlns:r="http://schemas.openxmlformats.org/officeDocument/2006/relationships" r:id="rId18"/>
                  <a:extLst>
                    <a:ext uri="{FF2B5EF4-FFF2-40B4-BE49-F238E27FC236}">
                      <a16:creationId xmlns:a16="http://schemas.microsoft.com/office/drawing/2014/main" id="{2004EB79-D145-8FF4-893E-17175C4C4B8D}"/>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55" name="Rectangle: Top Corners Rounded 54">
                  <a:extLst>
                    <a:ext uri="{FF2B5EF4-FFF2-40B4-BE49-F238E27FC236}">
                      <a16:creationId xmlns:a16="http://schemas.microsoft.com/office/drawing/2014/main" id="{26AF7765-D13C-67D4-1C04-5BDDC34554C9}"/>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1" name="Group 50">
                <a:extLst>
                  <a:ext uri="{FF2B5EF4-FFF2-40B4-BE49-F238E27FC236}">
                    <a16:creationId xmlns:a16="http://schemas.microsoft.com/office/drawing/2014/main" id="{F2B952B4-881F-859C-C63F-D4E2EECE4A14}"/>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52" name="Rectangle: Top Corners Rounded 51">
                  <a:hlinkClick xmlns:r="http://schemas.openxmlformats.org/officeDocument/2006/relationships" r:id="rId19"/>
                  <a:extLst>
                    <a:ext uri="{FF2B5EF4-FFF2-40B4-BE49-F238E27FC236}">
                      <a16:creationId xmlns:a16="http://schemas.microsoft.com/office/drawing/2014/main" id="{C6290C65-5579-5C50-887A-ED696EE54122}"/>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53" name="Rectangle: Top Corners Rounded 52">
                  <a:extLst>
                    <a:ext uri="{FF2B5EF4-FFF2-40B4-BE49-F238E27FC236}">
                      <a16:creationId xmlns:a16="http://schemas.microsoft.com/office/drawing/2014/main" id="{BEB3D593-7584-4409-9758-1FAF1096DD05}"/>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18" name="Rounded Rectangle 33">
              <a:extLst>
                <a:ext uri="{FF2B5EF4-FFF2-40B4-BE49-F238E27FC236}">
                  <a16:creationId xmlns:a16="http://schemas.microsoft.com/office/drawing/2014/main" id="{4737A3E7-615A-FC2F-DF2F-29F632FEAADE}"/>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19" name="Group 18">
              <a:extLst>
                <a:ext uri="{FF2B5EF4-FFF2-40B4-BE49-F238E27FC236}">
                  <a16:creationId xmlns:a16="http://schemas.microsoft.com/office/drawing/2014/main" id="{DA3FD811-13E1-0DC7-3E26-A0CDC533C782}"/>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43" name="Rectangle: Top Corners Rounded 42">
                <a:hlinkClick xmlns:r="http://schemas.openxmlformats.org/officeDocument/2006/relationships" r:id="rId20"/>
                <a:extLst>
                  <a:ext uri="{FF2B5EF4-FFF2-40B4-BE49-F238E27FC236}">
                    <a16:creationId xmlns:a16="http://schemas.microsoft.com/office/drawing/2014/main" id="{246FA38A-BBFB-EF3B-3A28-C218867514C7}"/>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44" name="Rectangle: Top Corners Rounded 43">
                <a:extLst>
                  <a:ext uri="{FF2B5EF4-FFF2-40B4-BE49-F238E27FC236}">
                    <a16:creationId xmlns:a16="http://schemas.microsoft.com/office/drawing/2014/main" id="{35316B07-712C-C9BA-076F-D7E975434CF4}"/>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0" name="Group 19">
              <a:extLst>
                <a:ext uri="{FF2B5EF4-FFF2-40B4-BE49-F238E27FC236}">
                  <a16:creationId xmlns:a16="http://schemas.microsoft.com/office/drawing/2014/main" id="{6630F23E-3923-78F9-3239-68D7E9235D09}"/>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41" name="Rectangle: Top Corners Rounded 40">
                <a:hlinkClick xmlns:r="http://schemas.openxmlformats.org/officeDocument/2006/relationships" r:id="rId21"/>
                <a:extLst>
                  <a:ext uri="{FF2B5EF4-FFF2-40B4-BE49-F238E27FC236}">
                    <a16:creationId xmlns:a16="http://schemas.microsoft.com/office/drawing/2014/main" id="{F440A458-5155-0BBA-CA56-BB994EAD35E5}"/>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42" name="Rectangle: Top Corners Rounded 41">
                <a:extLst>
                  <a:ext uri="{FF2B5EF4-FFF2-40B4-BE49-F238E27FC236}">
                    <a16:creationId xmlns:a16="http://schemas.microsoft.com/office/drawing/2014/main" id="{6653997B-431D-63E4-B6CD-B6B3E9002ADF}"/>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1" name="Group 20">
              <a:extLst>
                <a:ext uri="{FF2B5EF4-FFF2-40B4-BE49-F238E27FC236}">
                  <a16:creationId xmlns:a16="http://schemas.microsoft.com/office/drawing/2014/main" id="{324A6DCC-D664-C777-C042-0B5A4B836AEA}"/>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39" name="Rectangle: Top Corners Rounded 38">
                <a:hlinkClick xmlns:r="http://schemas.openxmlformats.org/officeDocument/2006/relationships" r:id="rId22"/>
                <a:extLst>
                  <a:ext uri="{FF2B5EF4-FFF2-40B4-BE49-F238E27FC236}">
                    <a16:creationId xmlns:a16="http://schemas.microsoft.com/office/drawing/2014/main" id="{06FC00E3-564C-0021-668F-11116749483E}"/>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40" name="Rectangle: Top Corners Rounded 39">
                <a:extLst>
                  <a:ext uri="{FF2B5EF4-FFF2-40B4-BE49-F238E27FC236}">
                    <a16:creationId xmlns:a16="http://schemas.microsoft.com/office/drawing/2014/main" id="{1EB95860-FC05-9DBD-FF52-C4663EE630A7}"/>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2" name="Group 21">
              <a:extLst>
                <a:ext uri="{FF2B5EF4-FFF2-40B4-BE49-F238E27FC236}">
                  <a16:creationId xmlns:a16="http://schemas.microsoft.com/office/drawing/2014/main" id="{726349E5-AC95-3BDA-C7E5-8CC883BCA3C8}"/>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37" name="Rectangle: Top Corners Rounded 36">
                <a:hlinkClick xmlns:r="http://schemas.openxmlformats.org/officeDocument/2006/relationships" r:id="rId23"/>
                <a:extLst>
                  <a:ext uri="{FF2B5EF4-FFF2-40B4-BE49-F238E27FC236}">
                    <a16:creationId xmlns:a16="http://schemas.microsoft.com/office/drawing/2014/main" id="{DBD12BF0-F77C-B091-7A5B-1C4223784A27}"/>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38" name="Rectangle: Top Corners Rounded 37">
                <a:extLst>
                  <a:ext uri="{FF2B5EF4-FFF2-40B4-BE49-F238E27FC236}">
                    <a16:creationId xmlns:a16="http://schemas.microsoft.com/office/drawing/2014/main" id="{E20567DD-F69A-AA0F-7E76-CB55E4355476}"/>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3" name="Group 22">
              <a:extLst>
                <a:ext uri="{FF2B5EF4-FFF2-40B4-BE49-F238E27FC236}">
                  <a16:creationId xmlns:a16="http://schemas.microsoft.com/office/drawing/2014/main" id="{6CD10977-0FEA-EF2B-564E-B80B7D25E695}"/>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35" name="Rectangle: Top Corners Rounded 34">
                <a:hlinkClick xmlns:r="http://schemas.openxmlformats.org/officeDocument/2006/relationships" r:id="rId24"/>
                <a:extLst>
                  <a:ext uri="{FF2B5EF4-FFF2-40B4-BE49-F238E27FC236}">
                    <a16:creationId xmlns:a16="http://schemas.microsoft.com/office/drawing/2014/main" id="{2082227C-2FD7-3E4B-7304-8C51F6FC20F8}"/>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36" name="Rectangle: Top Corners Rounded 35">
                <a:extLst>
                  <a:ext uri="{FF2B5EF4-FFF2-40B4-BE49-F238E27FC236}">
                    <a16:creationId xmlns:a16="http://schemas.microsoft.com/office/drawing/2014/main" id="{4B579CAD-6170-DE8F-9F72-3618D06B2D88}"/>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4" name="Group 23">
              <a:extLst>
                <a:ext uri="{FF2B5EF4-FFF2-40B4-BE49-F238E27FC236}">
                  <a16:creationId xmlns:a16="http://schemas.microsoft.com/office/drawing/2014/main" id="{91E583E4-C6CD-605A-14E3-CE5B983FC4B6}"/>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33" name="Rectangle: Top Corners Rounded 32">
                <a:hlinkClick xmlns:r="http://schemas.openxmlformats.org/officeDocument/2006/relationships" r:id="rId25"/>
                <a:extLst>
                  <a:ext uri="{FF2B5EF4-FFF2-40B4-BE49-F238E27FC236}">
                    <a16:creationId xmlns:a16="http://schemas.microsoft.com/office/drawing/2014/main" id="{977ACBC2-2C60-39C9-D295-78F22D164C1A}"/>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34" name="Rectangle: Top Corners Rounded 33">
                <a:extLst>
                  <a:ext uri="{FF2B5EF4-FFF2-40B4-BE49-F238E27FC236}">
                    <a16:creationId xmlns:a16="http://schemas.microsoft.com/office/drawing/2014/main" id="{D5592788-E8F8-AE86-E0AD-D9113983A021}"/>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5" name="Group 24">
              <a:extLst>
                <a:ext uri="{FF2B5EF4-FFF2-40B4-BE49-F238E27FC236}">
                  <a16:creationId xmlns:a16="http://schemas.microsoft.com/office/drawing/2014/main" id="{8762AB58-4081-56B5-0A81-FFBAF1E5E2DD}"/>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31" name="Rectangle: Top Corners Rounded 30">
                <a:hlinkClick xmlns:r="http://schemas.openxmlformats.org/officeDocument/2006/relationships" r:id="rId26"/>
                <a:extLst>
                  <a:ext uri="{FF2B5EF4-FFF2-40B4-BE49-F238E27FC236}">
                    <a16:creationId xmlns:a16="http://schemas.microsoft.com/office/drawing/2014/main" id="{2A4CD6E1-A8C3-67BE-8ED7-D6039C124530}"/>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32" name="Rectangle: Top Corners Rounded 31">
                <a:extLst>
                  <a:ext uri="{FF2B5EF4-FFF2-40B4-BE49-F238E27FC236}">
                    <a16:creationId xmlns:a16="http://schemas.microsoft.com/office/drawing/2014/main" id="{3051F98B-AEBA-4520-F7C5-E2FF18E3551E}"/>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6" name="Group 25">
              <a:extLst>
                <a:ext uri="{FF2B5EF4-FFF2-40B4-BE49-F238E27FC236}">
                  <a16:creationId xmlns:a16="http://schemas.microsoft.com/office/drawing/2014/main" id="{E5C776A7-2343-A007-882D-97D19CCB0F1A}"/>
                </a:ext>
              </a:extLst>
            </xdr:cNvPr>
            <xdr:cNvGrpSpPr/>
          </xdr:nvGrpSpPr>
          <xdr:grpSpPr>
            <a:xfrm>
              <a:off x="3131721" y="9724270"/>
              <a:ext cx="2731751" cy="505190"/>
              <a:chOff x="3074147" y="10723689"/>
              <a:chExt cx="2731751" cy="505190"/>
            </a:xfrm>
          </xdr:grpSpPr>
          <xdr:grpSp>
            <xdr:nvGrpSpPr>
              <xdr:cNvPr id="27" name="Group 26">
                <a:extLst>
                  <a:ext uri="{FF2B5EF4-FFF2-40B4-BE49-F238E27FC236}">
                    <a16:creationId xmlns:a16="http://schemas.microsoft.com/office/drawing/2014/main" id="{F8D7A91A-0760-9C68-B16A-9007BB59B8FF}"/>
                  </a:ext>
                </a:extLst>
              </xdr:cNvPr>
              <xdr:cNvGrpSpPr/>
            </xdr:nvGrpSpPr>
            <xdr:grpSpPr>
              <a:xfrm>
                <a:off x="3259952" y="10953495"/>
                <a:ext cx="2545946" cy="275384"/>
                <a:chOff x="3271821" y="10945459"/>
                <a:chExt cx="2545946" cy="275384"/>
              </a:xfrm>
            </xdr:grpSpPr>
            <xdr:sp macro="" textlink="">
              <xdr:nvSpPr>
                <xdr:cNvPr id="29" name="Rectangle: Top Corners Rounded 28">
                  <a:hlinkClick xmlns:r="http://schemas.openxmlformats.org/officeDocument/2006/relationships" r:id="rId27"/>
                  <a:extLst>
                    <a:ext uri="{FF2B5EF4-FFF2-40B4-BE49-F238E27FC236}">
                      <a16:creationId xmlns:a16="http://schemas.microsoft.com/office/drawing/2014/main" id="{010B6CC8-3042-EDFE-D3A1-4CAF7B92EF3E}"/>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30" name="Rectangle: Top Corners Rounded 29">
                  <a:extLst>
                    <a:ext uri="{FF2B5EF4-FFF2-40B4-BE49-F238E27FC236}">
                      <a16:creationId xmlns:a16="http://schemas.microsoft.com/office/drawing/2014/main" id="{FD4A3C18-A3F4-1AB0-2D57-67AA1DFFC170}"/>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28" name="Rounded Rectangle 33">
                <a:extLst>
                  <a:ext uri="{FF2B5EF4-FFF2-40B4-BE49-F238E27FC236}">
                    <a16:creationId xmlns:a16="http://schemas.microsoft.com/office/drawing/2014/main" id="{8E7B656B-48A7-CB08-4B12-6A6EFD17780E}"/>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7" name="Rectangle: Top Corners Rounded 6">
            <a:hlinkClick xmlns:r="http://schemas.openxmlformats.org/officeDocument/2006/relationships" r:id="rId28"/>
            <a:extLst>
              <a:ext uri="{FF2B5EF4-FFF2-40B4-BE49-F238E27FC236}">
                <a16:creationId xmlns:a16="http://schemas.microsoft.com/office/drawing/2014/main" id="{6B727283-75C5-BFE5-5C05-0B9354295AFB}"/>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8" name="Rectangle: Top Corners Rounded 7">
            <a:extLst>
              <a:ext uri="{FF2B5EF4-FFF2-40B4-BE49-F238E27FC236}">
                <a16:creationId xmlns:a16="http://schemas.microsoft.com/office/drawing/2014/main" id="{C3E73920-04CC-927F-36F8-243F0C688DB3}"/>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11.xml><?xml version="1.0" encoding="utf-8"?>
<xdr:wsDr xmlns:xdr="http://schemas.openxmlformats.org/drawingml/2006/spreadsheetDrawing" xmlns:a="http://schemas.openxmlformats.org/drawingml/2006/main">
  <xdr:oneCellAnchor>
    <xdr:from>
      <xdr:col>7</xdr:col>
      <xdr:colOff>1617889</xdr:colOff>
      <xdr:row>34</xdr:row>
      <xdr:rowOff>32657</xdr:rowOff>
    </xdr:from>
    <xdr:ext cx="65" cy="172227"/>
    <xdr:sp macro="" textlink="">
      <xdr:nvSpPr>
        <xdr:cNvPr id="104" name="TextBox 103">
          <a:extLst>
            <a:ext uri="{FF2B5EF4-FFF2-40B4-BE49-F238E27FC236}">
              <a16:creationId xmlns:a16="http://schemas.microsoft.com/office/drawing/2014/main" id="{85C160CE-2EB6-BCD7-2176-F59DD274171F}"/>
            </a:ext>
          </a:extLst>
        </xdr:cNvPr>
        <xdr:cNvSpPr txBox="1"/>
      </xdr:nvSpPr>
      <xdr:spPr>
        <a:xfrm>
          <a:off x="8026853" y="71083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AU" sz="1100"/>
        </a:p>
      </xdr:txBody>
    </xdr:sp>
    <xdr:clientData/>
  </xdr:oneCellAnchor>
  <xdr:twoCellAnchor editAs="oneCell">
    <xdr:from>
      <xdr:col>1</xdr:col>
      <xdr:colOff>0</xdr:colOff>
      <xdr:row>0</xdr:row>
      <xdr:rowOff>0</xdr:rowOff>
    </xdr:from>
    <xdr:to>
      <xdr:col>3</xdr:col>
      <xdr:colOff>120266</xdr:colOff>
      <xdr:row>2</xdr:row>
      <xdr:rowOff>142875</xdr:rowOff>
    </xdr:to>
    <xdr:pic>
      <xdr:nvPicPr>
        <xdr:cNvPr id="2" name="Picture 1">
          <a:extLst>
            <a:ext uri="{FF2B5EF4-FFF2-40B4-BE49-F238E27FC236}">
              <a16:creationId xmlns:a16="http://schemas.microsoft.com/office/drawing/2014/main" id="{E3B91C19-D748-4142-BBF7-2EC37873C3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0147" y="0"/>
          <a:ext cx="1487384" cy="52387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41BDFBC1-E681-0B7D-AA3D-990EDA619A9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X10A0T</a:t>
          </a:r>
        </a:p>
      </xdr:txBody>
    </xdr:sp>
    <xdr:clientData/>
  </xdr:twoCellAnchor>
  <xdr:twoCellAnchor>
    <xdr:from>
      <xdr:col>0</xdr:col>
      <xdr:colOff>127001</xdr:colOff>
      <xdr:row>7</xdr:row>
      <xdr:rowOff>171824</xdr:rowOff>
    </xdr:from>
    <xdr:to>
      <xdr:col>4</xdr:col>
      <xdr:colOff>619128</xdr:colOff>
      <xdr:row>60</xdr:row>
      <xdr:rowOff>105165</xdr:rowOff>
    </xdr:to>
    <xdr:grpSp>
      <xdr:nvGrpSpPr>
        <xdr:cNvPr id="4" name="Group 3">
          <a:extLst>
            <a:ext uri="{FF2B5EF4-FFF2-40B4-BE49-F238E27FC236}">
              <a16:creationId xmlns:a16="http://schemas.microsoft.com/office/drawing/2014/main" id="{5F2E97E0-2B4B-4CF9-A0C1-90F602A4DC75}"/>
            </a:ext>
          </a:extLst>
        </xdr:cNvPr>
        <xdr:cNvGrpSpPr/>
      </xdr:nvGrpSpPr>
      <xdr:grpSpPr>
        <a:xfrm>
          <a:off x="127001" y="1583765"/>
          <a:ext cx="2789333" cy="10265165"/>
          <a:chOff x="3074147" y="344955"/>
          <a:chExt cx="2789333" cy="10216606"/>
        </a:xfrm>
      </xdr:grpSpPr>
      <xdr:grpSp>
        <xdr:nvGrpSpPr>
          <xdr:cNvPr id="5" name="Group 4">
            <a:extLst>
              <a:ext uri="{FF2B5EF4-FFF2-40B4-BE49-F238E27FC236}">
                <a16:creationId xmlns:a16="http://schemas.microsoft.com/office/drawing/2014/main" id="{04204E7D-C642-A1F8-F2CF-4E78DFFEA418}"/>
              </a:ext>
            </a:extLst>
          </xdr:cNvPr>
          <xdr:cNvGrpSpPr/>
        </xdr:nvGrpSpPr>
        <xdr:grpSpPr>
          <a:xfrm>
            <a:off x="3074147" y="344955"/>
            <a:ext cx="2789333" cy="9884505"/>
            <a:chOff x="3074147" y="344955"/>
            <a:chExt cx="2789333" cy="9884505"/>
          </a:xfrm>
        </xdr:grpSpPr>
        <xdr:grpSp>
          <xdr:nvGrpSpPr>
            <xdr:cNvPr id="8" name="Group 7">
              <a:extLst>
                <a:ext uri="{FF2B5EF4-FFF2-40B4-BE49-F238E27FC236}">
                  <a16:creationId xmlns:a16="http://schemas.microsoft.com/office/drawing/2014/main" id="{8E8E2FF6-5A3D-8251-D90B-B19D3C726EDD}"/>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92" name="Rectangle: Top Corners Rounded 91">
                <a:hlinkClick xmlns:r="http://schemas.openxmlformats.org/officeDocument/2006/relationships" r:id="rId2"/>
                <a:extLst>
                  <a:ext uri="{FF2B5EF4-FFF2-40B4-BE49-F238E27FC236}">
                    <a16:creationId xmlns:a16="http://schemas.microsoft.com/office/drawing/2014/main" id="{BC3A60BA-BB8A-3478-7F16-3B5BF96A1690}"/>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184" name="Rectangle: Top Corners Rounded 183">
                <a:extLst>
                  <a:ext uri="{FF2B5EF4-FFF2-40B4-BE49-F238E27FC236}">
                    <a16:creationId xmlns:a16="http://schemas.microsoft.com/office/drawing/2014/main" id="{D18E7E1A-B903-C97F-B9B7-0E4A04867139}"/>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9" name="Group 8">
              <a:extLst>
                <a:ext uri="{FF2B5EF4-FFF2-40B4-BE49-F238E27FC236}">
                  <a16:creationId xmlns:a16="http://schemas.microsoft.com/office/drawing/2014/main" id="{8285C00F-8AA2-1713-36F7-AFD5EAE5FC6B}"/>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90" name="Rectangle: Top Corners Rounded 89">
                <a:hlinkClick xmlns:r="http://schemas.openxmlformats.org/officeDocument/2006/relationships" r:id="rId3"/>
                <a:extLst>
                  <a:ext uri="{FF2B5EF4-FFF2-40B4-BE49-F238E27FC236}">
                    <a16:creationId xmlns:a16="http://schemas.microsoft.com/office/drawing/2014/main" id="{075EBCE6-7849-0165-C3FF-2CF1F3CAD7C6}"/>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91" name="Rectangle: Top Corners Rounded 90">
                <a:extLst>
                  <a:ext uri="{FF2B5EF4-FFF2-40B4-BE49-F238E27FC236}">
                    <a16:creationId xmlns:a16="http://schemas.microsoft.com/office/drawing/2014/main" id="{01DCD753-3D15-49C9-B23E-6AFC58D4226A}"/>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0" name="Group 9">
              <a:extLst>
                <a:ext uri="{FF2B5EF4-FFF2-40B4-BE49-F238E27FC236}">
                  <a16:creationId xmlns:a16="http://schemas.microsoft.com/office/drawing/2014/main" id="{EA7892F1-84D1-7BF2-A0C2-383B1958B730}"/>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88" name="Rectangle: Top Corners Rounded 87">
                <a:hlinkClick xmlns:r="http://schemas.openxmlformats.org/officeDocument/2006/relationships" r:id="rId4"/>
                <a:extLst>
                  <a:ext uri="{FF2B5EF4-FFF2-40B4-BE49-F238E27FC236}">
                    <a16:creationId xmlns:a16="http://schemas.microsoft.com/office/drawing/2014/main" id="{CB371EA8-1709-7CB5-DDA6-3B680E57044C}"/>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89" name="Rectangle: Top Corners Rounded 88">
                <a:extLst>
                  <a:ext uri="{FF2B5EF4-FFF2-40B4-BE49-F238E27FC236}">
                    <a16:creationId xmlns:a16="http://schemas.microsoft.com/office/drawing/2014/main" id="{6303AD7A-E084-1B08-8B56-1B9FCC5A1BDF}"/>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 name="Group 10">
              <a:extLst>
                <a:ext uri="{FF2B5EF4-FFF2-40B4-BE49-F238E27FC236}">
                  <a16:creationId xmlns:a16="http://schemas.microsoft.com/office/drawing/2014/main" id="{3E0B4B71-B52B-4A00-92EA-93A17B7C7D4B}"/>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86" name="Rectangle: Top Corners Rounded 85">
                <a:hlinkClick xmlns:r="http://schemas.openxmlformats.org/officeDocument/2006/relationships" r:id="rId5"/>
                <a:extLst>
                  <a:ext uri="{FF2B5EF4-FFF2-40B4-BE49-F238E27FC236}">
                    <a16:creationId xmlns:a16="http://schemas.microsoft.com/office/drawing/2014/main" id="{48146975-5A88-BCD1-3531-74A40EF9CB6F}"/>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87" name="Rectangle: Top Corners Rounded 86">
                <a:extLst>
                  <a:ext uri="{FF2B5EF4-FFF2-40B4-BE49-F238E27FC236}">
                    <a16:creationId xmlns:a16="http://schemas.microsoft.com/office/drawing/2014/main" id="{B06B9A9F-084D-1D8D-479D-622E618E40E8}"/>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2" name="Rounded Rectangle 33">
              <a:extLst>
                <a:ext uri="{FF2B5EF4-FFF2-40B4-BE49-F238E27FC236}">
                  <a16:creationId xmlns:a16="http://schemas.microsoft.com/office/drawing/2014/main" id="{63829051-64E9-5305-B624-833FAAC890B4}"/>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13" name="Group 12">
              <a:extLst>
                <a:ext uri="{FF2B5EF4-FFF2-40B4-BE49-F238E27FC236}">
                  <a16:creationId xmlns:a16="http://schemas.microsoft.com/office/drawing/2014/main" id="{23C0219A-03C8-74C3-0FB7-DB2C50ED9F9F}"/>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84" name="Rectangle: Top Corners Rounded 83">
                <a:hlinkClick xmlns:r="http://schemas.openxmlformats.org/officeDocument/2006/relationships" r:id="rId6"/>
                <a:extLst>
                  <a:ext uri="{FF2B5EF4-FFF2-40B4-BE49-F238E27FC236}">
                    <a16:creationId xmlns:a16="http://schemas.microsoft.com/office/drawing/2014/main" id="{FE4AE8EE-DD7E-4C03-C28B-4B79B2F0AAC3}"/>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85" name="Rectangle: Top Corners Rounded 84">
                <a:extLst>
                  <a:ext uri="{FF2B5EF4-FFF2-40B4-BE49-F238E27FC236}">
                    <a16:creationId xmlns:a16="http://schemas.microsoft.com/office/drawing/2014/main" id="{2D35A78D-CDEC-5650-CE33-57AED84841E0}"/>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4" name="Group 13">
              <a:extLst>
                <a:ext uri="{FF2B5EF4-FFF2-40B4-BE49-F238E27FC236}">
                  <a16:creationId xmlns:a16="http://schemas.microsoft.com/office/drawing/2014/main" id="{41C3A57E-DA15-EC97-50D1-1E52CD4EC4F7}"/>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82" name="Rectangle: Top Corners Rounded 81">
                <a:hlinkClick xmlns:r="http://schemas.openxmlformats.org/officeDocument/2006/relationships" r:id="rId7"/>
                <a:extLst>
                  <a:ext uri="{FF2B5EF4-FFF2-40B4-BE49-F238E27FC236}">
                    <a16:creationId xmlns:a16="http://schemas.microsoft.com/office/drawing/2014/main" id="{E95F502E-8E2E-B98B-B65B-0569502C85E8}"/>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83" name="Rectangle: Top Corners Rounded 82">
                <a:extLst>
                  <a:ext uri="{FF2B5EF4-FFF2-40B4-BE49-F238E27FC236}">
                    <a16:creationId xmlns:a16="http://schemas.microsoft.com/office/drawing/2014/main" id="{03EF6C32-C0C5-D849-7455-12808BBF013D}"/>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 name="Group 14">
              <a:extLst>
                <a:ext uri="{FF2B5EF4-FFF2-40B4-BE49-F238E27FC236}">
                  <a16:creationId xmlns:a16="http://schemas.microsoft.com/office/drawing/2014/main" id="{1C39557B-B611-AA0C-94E8-6B1AF558E412}"/>
                </a:ext>
              </a:extLst>
            </xdr:cNvPr>
            <xdr:cNvGrpSpPr/>
          </xdr:nvGrpSpPr>
          <xdr:grpSpPr>
            <a:xfrm>
              <a:off x="3119852" y="5256023"/>
              <a:ext cx="2731760" cy="2124208"/>
              <a:chOff x="3074147" y="6195660"/>
              <a:chExt cx="2731760" cy="2124208"/>
            </a:xfrm>
          </xdr:grpSpPr>
          <xdr:sp macro="" textlink="">
            <xdr:nvSpPr>
              <xdr:cNvPr id="63" name="Rounded Rectangle 33">
                <a:extLst>
                  <a:ext uri="{FF2B5EF4-FFF2-40B4-BE49-F238E27FC236}">
                    <a16:creationId xmlns:a16="http://schemas.microsoft.com/office/drawing/2014/main" id="{4DBC5E33-65D7-178B-3F98-7B41101EEBD2}"/>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64" name="Group 63">
                <a:extLst>
                  <a:ext uri="{FF2B5EF4-FFF2-40B4-BE49-F238E27FC236}">
                    <a16:creationId xmlns:a16="http://schemas.microsoft.com/office/drawing/2014/main" id="{4AF70915-6BAF-EEB6-8B39-A8AE0EE6B2C9}"/>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80" name="Rectangle: Top Corners Rounded 79">
                  <a:hlinkClick xmlns:r="http://schemas.openxmlformats.org/officeDocument/2006/relationships" r:id="rId8"/>
                  <a:extLst>
                    <a:ext uri="{FF2B5EF4-FFF2-40B4-BE49-F238E27FC236}">
                      <a16:creationId xmlns:a16="http://schemas.microsoft.com/office/drawing/2014/main" id="{704014C1-3A98-9369-C7DB-25BCA2C7E6E3}"/>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81" name="Rectangle: Top Corners Rounded 80">
                  <a:extLst>
                    <a:ext uri="{FF2B5EF4-FFF2-40B4-BE49-F238E27FC236}">
                      <a16:creationId xmlns:a16="http://schemas.microsoft.com/office/drawing/2014/main" id="{64C28DE4-F1A2-A22F-B708-A4B7306CABE6}"/>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5" name="Group 64">
                <a:extLst>
                  <a:ext uri="{FF2B5EF4-FFF2-40B4-BE49-F238E27FC236}">
                    <a16:creationId xmlns:a16="http://schemas.microsoft.com/office/drawing/2014/main" id="{6F36F94F-3D01-B47F-2F2A-88C80A9F2291}"/>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78" name="Rectangle: Top Corners Rounded 77">
                  <a:hlinkClick xmlns:r="http://schemas.openxmlformats.org/officeDocument/2006/relationships" r:id="rId9"/>
                  <a:extLst>
                    <a:ext uri="{FF2B5EF4-FFF2-40B4-BE49-F238E27FC236}">
                      <a16:creationId xmlns:a16="http://schemas.microsoft.com/office/drawing/2014/main" id="{6259E446-5CEF-9D0F-23CD-DAA63ED914FA}"/>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79" name="Rectangle: Top Corners Rounded 78">
                  <a:extLst>
                    <a:ext uri="{FF2B5EF4-FFF2-40B4-BE49-F238E27FC236}">
                      <a16:creationId xmlns:a16="http://schemas.microsoft.com/office/drawing/2014/main" id="{83D8B950-4DBD-B738-0CC5-584659A35568}"/>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6" name="Group 65">
                <a:extLst>
                  <a:ext uri="{FF2B5EF4-FFF2-40B4-BE49-F238E27FC236}">
                    <a16:creationId xmlns:a16="http://schemas.microsoft.com/office/drawing/2014/main" id="{59ADBF9E-A4C4-F828-235E-0F3BCC84634C}"/>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76" name="Rectangle: Top Corners Rounded 75">
                  <a:hlinkClick xmlns:r="http://schemas.openxmlformats.org/officeDocument/2006/relationships" r:id="rId10"/>
                  <a:extLst>
                    <a:ext uri="{FF2B5EF4-FFF2-40B4-BE49-F238E27FC236}">
                      <a16:creationId xmlns:a16="http://schemas.microsoft.com/office/drawing/2014/main" id="{CC4C02C2-4651-6FB8-8416-37C8A2FAA443}"/>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77" name="Rectangle: Top Corners Rounded 76">
                  <a:extLst>
                    <a:ext uri="{FF2B5EF4-FFF2-40B4-BE49-F238E27FC236}">
                      <a16:creationId xmlns:a16="http://schemas.microsoft.com/office/drawing/2014/main" id="{18E02062-00D6-089A-12D6-4BD13FE8E389}"/>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7" name="Group 66">
                <a:extLst>
                  <a:ext uri="{FF2B5EF4-FFF2-40B4-BE49-F238E27FC236}">
                    <a16:creationId xmlns:a16="http://schemas.microsoft.com/office/drawing/2014/main" id="{57398D77-FE64-6288-5383-655C80343205}"/>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74" name="Rectangle: Top Corners Rounded 73">
                  <a:hlinkClick xmlns:r="http://schemas.openxmlformats.org/officeDocument/2006/relationships" r:id="rId11"/>
                  <a:extLst>
                    <a:ext uri="{FF2B5EF4-FFF2-40B4-BE49-F238E27FC236}">
                      <a16:creationId xmlns:a16="http://schemas.microsoft.com/office/drawing/2014/main" id="{471C0332-9A71-5961-5AC8-A6ED4BDB9DAE}"/>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75" name="Rectangle: Top Corners Rounded 74">
                  <a:extLst>
                    <a:ext uri="{FF2B5EF4-FFF2-40B4-BE49-F238E27FC236}">
                      <a16:creationId xmlns:a16="http://schemas.microsoft.com/office/drawing/2014/main" id="{5B6CC471-C8D1-766C-7BF8-89AEACA88C0E}"/>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8" name="Group 67">
                <a:extLst>
                  <a:ext uri="{FF2B5EF4-FFF2-40B4-BE49-F238E27FC236}">
                    <a16:creationId xmlns:a16="http://schemas.microsoft.com/office/drawing/2014/main" id="{D81FAEA6-194C-C63B-2523-7A65925A5C93}"/>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72" name="Rectangle: Top Corners Rounded 71">
                  <a:hlinkClick xmlns:r="http://schemas.openxmlformats.org/officeDocument/2006/relationships" r:id="rId12"/>
                  <a:extLst>
                    <a:ext uri="{FF2B5EF4-FFF2-40B4-BE49-F238E27FC236}">
                      <a16:creationId xmlns:a16="http://schemas.microsoft.com/office/drawing/2014/main" id="{476D846C-BAE8-BFD7-6898-0F72A7CDE1A8}"/>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73" name="Rectangle: Top Corners Rounded 72">
                  <a:extLst>
                    <a:ext uri="{FF2B5EF4-FFF2-40B4-BE49-F238E27FC236}">
                      <a16:creationId xmlns:a16="http://schemas.microsoft.com/office/drawing/2014/main" id="{1EC7BF24-44F4-66BC-5448-E176149C5DEE}"/>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9" name="Group 68">
                <a:extLst>
                  <a:ext uri="{FF2B5EF4-FFF2-40B4-BE49-F238E27FC236}">
                    <a16:creationId xmlns:a16="http://schemas.microsoft.com/office/drawing/2014/main" id="{341B261D-E698-4024-5E82-30F012B73E38}"/>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70" name="Rectangle: Top Corners Rounded 69">
                  <a:hlinkClick xmlns:r="http://schemas.openxmlformats.org/officeDocument/2006/relationships" r:id="rId13"/>
                  <a:extLst>
                    <a:ext uri="{FF2B5EF4-FFF2-40B4-BE49-F238E27FC236}">
                      <a16:creationId xmlns:a16="http://schemas.microsoft.com/office/drawing/2014/main" id="{0E83F3C2-C1C1-DB37-6101-039DCC927848}"/>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71" name="Rectangle: Top Corners Rounded 70">
                  <a:extLst>
                    <a:ext uri="{FF2B5EF4-FFF2-40B4-BE49-F238E27FC236}">
                      <a16:creationId xmlns:a16="http://schemas.microsoft.com/office/drawing/2014/main" id="{6A8C4EFA-E799-041A-C896-977F8B031C7B}"/>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16" name="Group 15">
              <a:extLst>
                <a:ext uri="{FF2B5EF4-FFF2-40B4-BE49-F238E27FC236}">
                  <a16:creationId xmlns:a16="http://schemas.microsoft.com/office/drawing/2014/main" id="{EFEE94BB-FF59-4BFF-EBE9-9E30DDFD0A28}"/>
                </a:ext>
              </a:extLst>
            </xdr:cNvPr>
            <xdr:cNvGrpSpPr/>
          </xdr:nvGrpSpPr>
          <xdr:grpSpPr>
            <a:xfrm>
              <a:off x="3119852" y="7457030"/>
              <a:ext cx="2743628" cy="2151640"/>
              <a:chOff x="3074147" y="8433176"/>
              <a:chExt cx="2743628" cy="2151640"/>
            </a:xfrm>
          </xdr:grpSpPr>
          <xdr:sp macro="" textlink="">
            <xdr:nvSpPr>
              <xdr:cNvPr id="44" name="Rounded Rectangle 33">
                <a:extLst>
                  <a:ext uri="{FF2B5EF4-FFF2-40B4-BE49-F238E27FC236}">
                    <a16:creationId xmlns:a16="http://schemas.microsoft.com/office/drawing/2014/main" id="{6D07CD9F-CB49-BFF4-576A-2EF2A9605C68}"/>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45" name="Group 44">
                <a:extLst>
                  <a:ext uri="{FF2B5EF4-FFF2-40B4-BE49-F238E27FC236}">
                    <a16:creationId xmlns:a16="http://schemas.microsoft.com/office/drawing/2014/main" id="{AA533A19-54C8-9E27-F5D4-6992A0FBE9B3}"/>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61" name="Rectangle: Top Corners Rounded 60">
                  <a:hlinkClick xmlns:r="http://schemas.openxmlformats.org/officeDocument/2006/relationships" r:id="rId14"/>
                  <a:extLst>
                    <a:ext uri="{FF2B5EF4-FFF2-40B4-BE49-F238E27FC236}">
                      <a16:creationId xmlns:a16="http://schemas.microsoft.com/office/drawing/2014/main" id="{F1C34EFE-AFA9-6C25-1C15-0604EAF0810A}"/>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62" name="Rectangle: Top Corners Rounded 61">
                  <a:extLst>
                    <a:ext uri="{FF2B5EF4-FFF2-40B4-BE49-F238E27FC236}">
                      <a16:creationId xmlns:a16="http://schemas.microsoft.com/office/drawing/2014/main" id="{4F4B9FAE-A22C-8741-A53E-562E3ACADF9A}"/>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6" name="Group 45">
                <a:extLst>
                  <a:ext uri="{FF2B5EF4-FFF2-40B4-BE49-F238E27FC236}">
                    <a16:creationId xmlns:a16="http://schemas.microsoft.com/office/drawing/2014/main" id="{F854201E-25D2-5ADF-8C83-3F0FF1B90B39}"/>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59" name="Rectangle: Top Corners Rounded 58">
                  <a:hlinkClick xmlns:r="http://schemas.openxmlformats.org/officeDocument/2006/relationships" r:id="rId15"/>
                  <a:extLst>
                    <a:ext uri="{FF2B5EF4-FFF2-40B4-BE49-F238E27FC236}">
                      <a16:creationId xmlns:a16="http://schemas.microsoft.com/office/drawing/2014/main" id="{CA375894-E0D8-6CD5-5CA1-55A8DB95BA42}"/>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60" name="Rectangle: Top Corners Rounded 59">
                  <a:extLst>
                    <a:ext uri="{FF2B5EF4-FFF2-40B4-BE49-F238E27FC236}">
                      <a16:creationId xmlns:a16="http://schemas.microsoft.com/office/drawing/2014/main" id="{351AC6EE-F51C-6310-0BCE-F2831B0A9F33}"/>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7" name="Group 46">
                <a:extLst>
                  <a:ext uri="{FF2B5EF4-FFF2-40B4-BE49-F238E27FC236}">
                    <a16:creationId xmlns:a16="http://schemas.microsoft.com/office/drawing/2014/main" id="{79C4A604-5B6C-CD1F-A5DE-DB099B3AD475}"/>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57" name="Rectangle: Top Corners Rounded 56">
                  <a:hlinkClick xmlns:r="http://schemas.openxmlformats.org/officeDocument/2006/relationships" r:id="rId16"/>
                  <a:extLst>
                    <a:ext uri="{FF2B5EF4-FFF2-40B4-BE49-F238E27FC236}">
                      <a16:creationId xmlns:a16="http://schemas.microsoft.com/office/drawing/2014/main" id="{46CFF9D6-887D-E74D-77D0-2970C1272D05}"/>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58" name="Rectangle: Top Corners Rounded 57">
                  <a:extLst>
                    <a:ext uri="{FF2B5EF4-FFF2-40B4-BE49-F238E27FC236}">
                      <a16:creationId xmlns:a16="http://schemas.microsoft.com/office/drawing/2014/main" id="{71615970-A6C0-782B-F50C-F2B7E803B963}"/>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8" name="Group 47">
                <a:extLst>
                  <a:ext uri="{FF2B5EF4-FFF2-40B4-BE49-F238E27FC236}">
                    <a16:creationId xmlns:a16="http://schemas.microsoft.com/office/drawing/2014/main" id="{4270AE05-4CE6-EDDA-3B60-107069AE3114}"/>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55" name="Rectangle: Top Corners Rounded 54">
                  <a:hlinkClick xmlns:r="http://schemas.openxmlformats.org/officeDocument/2006/relationships" r:id="rId17"/>
                  <a:extLst>
                    <a:ext uri="{FF2B5EF4-FFF2-40B4-BE49-F238E27FC236}">
                      <a16:creationId xmlns:a16="http://schemas.microsoft.com/office/drawing/2014/main" id="{FE62BDC8-959A-A2AB-43DD-1E74BC0B5BD3}"/>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56" name="Rectangle: Top Corners Rounded 55">
                  <a:extLst>
                    <a:ext uri="{FF2B5EF4-FFF2-40B4-BE49-F238E27FC236}">
                      <a16:creationId xmlns:a16="http://schemas.microsoft.com/office/drawing/2014/main" id="{713D3C2B-225A-76D3-C5E0-BBF5528DAF4A}"/>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9" name="Group 48">
                <a:extLst>
                  <a:ext uri="{FF2B5EF4-FFF2-40B4-BE49-F238E27FC236}">
                    <a16:creationId xmlns:a16="http://schemas.microsoft.com/office/drawing/2014/main" id="{CD19F6FA-BE0A-22FC-075A-38264371EFFA}"/>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53" name="Rectangle: Top Corners Rounded 52">
                  <a:hlinkClick xmlns:r="http://schemas.openxmlformats.org/officeDocument/2006/relationships" r:id="rId18"/>
                  <a:extLst>
                    <a:ext uri="{FF2B5EF4-FFF2-40B4-BE49-F238E27FC236}">
                      <a16:creationId xmlns:a16="http://schemas.microsoft.com/office/drawing/2014/main" id="{89A0FE0D-9568-916C-CE81-0229FE0BC049}"/>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54" name="Rectangle: Top Corners Rounded 53">
                  <a:extLst>
                    <a:ext uri="{FF2B5EF4-FFF2-40B4-BE49-F238E27FC236}">
                      <a16:creationId xmlns:a16="http://schemas.microsoft.com/office/drawing/2014/main" id="{B743EC59-A5FE-B8A7-88AD-568262C07752}"/>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0" name="Group 49">
                <a:extLst>
                  <a:ext uri="{FF2B5EF4-FFF2-40B4-BE49-F238E27FC236}">
                    <a16:creationId xmlns:a16="http://schemas.microsoft.com/office/drawing/2014/main" id="{1FC72871-5795-6363-463C-50CA4095C4C5}"/>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51" name="Rectangle: Top Corners Rounded 50">
                  <a:hlinkClick xmlns:r="http://schemas.openxmlformats.org/officeDocument/2006/relationships" r:id="rId19"/>
                  <a:extLst>
                    <a:ext uri="{FF2B5EF4-FFF2-40B4-BE49-F238E27FC236}">
                      <a16:creationId xmlns:a16="http://schemas.microsoft.com/office/drawing/2014/main" id="{622BA15E-6F6E-ED73-3478-70A8CDDEC533}"/>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52" name="Rectangle: Top Corners Rounded 51">
                  <a:extLst>
                    <a:ext uri="{FF2B5EF4-FFF2-40B4-BE49-F238E27FC236}">
                      <a16:creationId xmlns:a16="http://schemas.microsoft.com/office/drawing/2014/main" id="{DA5905E6-5AA9-D402-1677-238D7E10D5CA}"/>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17" name="Rounded Rectangle 33">
              <a:extLst>
                <a:ext uri="{FF2B5EF4-FFF2-40B4-BE49-F238E27FC236}">
                  <a16:creationId xmlns:a16="http://schemas.microsoft.com/office/drawing/2014/main" id="{5BE2415F-0896-4FFF-48C2-522EB2BA3F2C}"/>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18" name="Group 17">
              <a:extLst>
                <a:ext uri="{FF2B5EF4-FFF2-40B4-BE49-F238E27FC236}">
                  <a16:creationId xmlns:a16="http://schemas.microsoft.com/office/drawing/2014/main" id="{21FA2701-85F4-5BA4-4D7F-4ED458A02DB3}"/>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42" name="Rectangle: Top Corners Rounded 41">
                <a:hlinkClick xmlns:r="http://schemas.openxmlformats.org/officeDocument/2006/relationships" r:id="rId20"/>
                <a:extLst>
                  <a:ext uri="{FF2B5EF4-FFF2-40B4-BE49-F238E27FC236}">
                    <a16:creationId xmlns:a16="http://schemas.microsoft.com/office/drawing/2014/main" id="{EA694A32-6407-A21D-EFF5-F9A9EA2F48C5}"/>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43" name="Rectangle: Top Corners Rounded 42">
                <a:extLst>
                  <a:ext uri="{FF2B5EF4-FFF2-40B4-BE49-F238E27FC236}">
                    <a16:creationId xmlns:a16="http://schemas.microsoft.com/office/drawing/2014/main" id="{BCCA6AD2-AC84-6518-BEE4-43C046853BBA}"/>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9" name="Group 18">
              <a:extLst>
                <a:ext uri="{FF2B5EF4-FFF2-40B4-BE49-F238E27FC236}">
                  <a16:creationId xmlns:a16="http://schemas.microsoft.com/office/drawing/2014/main" id="{DC61AC67-8559-36E3-7094-018E299D418A}"/>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40" name="Rectangle: Top Corners Rounded 39">
                <a:hlinkClick xmlns:r="http://schemas.openxmlformats.org/officeDocument/2006/relationships" r:id="rId21"/>
                <a:extLst>
                  <a:ext uri="{FF2B5EF4-FFF2-40B4-BE49-F238E27FC236}">
                    <a16:creationId xmlns:a16="http://schemas.microsoft.com/office/drawing/2014/main" id="{019B477A-4B4E-FF79-5E81-56A0D1E1E1A2}"/>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41" name="Rectangle: Top Corners Rounded 40">
                <a:extLst>
                  <a:ext uri="{FF2B5EF4-FFF2-40B4-BE49-F238E27FC236}">
                    <a16:creationId xmlns:a16="http://schemas.microsoft.com/office/drawing/2014/main" id="{365BC3ED-0A48-B895-82CD-F84B0F42B6C1}"/>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0" name="Group 19">
              <a:extLst>
                <a:ext uri="{FF2B5EF4-FFF2-40B4-BE49-F238E27FC236}">
                  <a16:creationId xmlns:a16="http://schemas.microsoft.com/office/drawing/2014/main" id="{AE010F25-E417-B11C-948E-8B805B4D35D4}"/>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38" name="Rectangle: Top Corners Rounded 37">
                <a:hlinkClick xmlns:r="http://schemas.openxmlformats.org/officeDocument/2006/relationships" r:id="rId22"/>
                <a:extLst>
                  <a:ext uri="{FF2B5EF4-FFF2-40B4-BE49-F238E27FC236}">
                    <a16:creationId xmlns:a16="http://schemas.microsoft.com/office/drawing/2014/main" id="{FBF83525-ACD2-66B9-897B-DD127C26A8E7}"/>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39" name="Rectangle: Top Corners Rounded 38">
                <a:extLst>
                  <a:ext uri="{FF2B5EF4-FFF2-40B4-BE49-F238E27FC236}">
                    <a16:creationId xmlns:a16="http://schemas.microsoft.com/office/drawing/2014/main" id="{0C6A0F0E-9145-D135-9646-575CA5140995}"/>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1" name="Group 20">
              <a:extLst>
                <a:ext uri="{FF2B5EF4-FFF2-40B4-BE49-F238E27FC236}">
                  <a16:creationId xmlns:a16="http://schemas.microsoft.com/office/drawing/2014/main" id="{EA19EE3D-BBF0-1E34-BC23-244723F1BE60}"/>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36" name="Rectangle: Top Corners Rounded 35">
                <a:hlinkClick xmlns:r="http://schemas.openxmlformats.org/officeDocument/2006/relationships" r:id="rId23"/>
                <a:extLst>
                  <a:ext uri="{FF2B5EF4-FFF2-40B4-BE49-F238E27FC236}">
                    <a16:creationId xmlns:a16="http://schemas.microsoft.com/office/drawing/2014/main" id="{CE4B42AB-18F2-87E4-9ACF-0345041BD516}"/>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37" name="Rectangle: Top Corners Rounded 36">
                <a:extLst>
                  <a:ext uri="{FF2B5EF4-FFF2-40B4-BE49-F238E27FC236}">
                    <a16:creationId xmlns:a16="http://schemas.microsoft.com/office/drawing/2014/main" id="{0ADEBF34-8F4D-92B6-B857-688136EA7ED5}"/>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2" name="Group 21">
              <a:extLst>
                <a:ext uri="{FF2B5EF4-FFF2-40B4-BE49-F238E27FC236}">
                  <a16:creationId xmlns:a16="http://schemas.microsoft.com/office/drawing/2014/main" id="{0123419B-4C50-58F8-3966-100C47A71AA0}"/>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34" name="Rectangle: Top Corners Rounded 33">
                <a:hlinkClick xmlns:r="http://schemas.openxmlformats.org/officeDocument/2006/relationships" r:id="rId24"/>
                <a:extLst>
                  <a:ext uri="{FF2B5EF4-FFF2-40B4-BE49-F238E27FC236}">
                    <a16:creationId xmlns:a16="http://schemas.microsoft.com/office/drawing/2014/main" id="{2607C75E-F311-16AB-E10D-F4DDB380AD14}"/>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35" name="Rectangle: Top Corners Rounded 34">
                <a:extLst>
                  <a:ext uri="{FF2B5EF4-FFF2-40B4-BE49-F238E27FC236}">
                    <a16:creationId xmlns:a16="http://schemas.microsoft.com/office/drawing/2014/main" id="{EA8DAF3E-0B5C-D080-85C7-5934200280F8}"/>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3" name="Group 22">
              <a:extLst>
                <a:ext uri="{FF2B5EF4-FFF2-40B4-BE49-F238E27FC236}">
                  <a16:creationId xmlns:a16="http://schemas.microsoft.com/office/drawing/2014/main" id="{04FB1D67-9B89-3F2A-B250-A361916E5975}"/>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32" name="Rectangle: Top Corners Rounded 31">
                <a:hlinkClick xmlns:r="http://schemas.openxmlformats.org/officeDocument/2006/relationships" r:id="rId25"/>
                <a:extLst>
                  <a:ext uri="{FF2B5EF4-FFF2-40B4-BE49-F238E27FC236}">
                    <a16:creationId xmlns:a16="http://schemas.microsoft.com/office/drawing/2014/main" id="{1F9F73C4-3CD0-1111-1C3C-349A89B95EE9}"/>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33" name="Rectangle: Top Corners Rounded 32">
                <a:extLst>
                  <a:ext uri="{FF2B5EF4-FFF2-40B4-BE49-F238E27FC236}">
                    <a16:creationId xmlns:a16="http://schemas.microsoft.com/office/drawing/2014/main" id="{3E69AE98-7E45-38EE-08CF-66BCB6A04E96}"/>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4" name="Group 23">
              <a:extLst>
                <a:ext uri="{FF2B5EF4-FFF2-40B4-BE49-F238E27FC236}">
                  <a16:creationId xmlns:a16="http://schemas.microsoft.com/office/drawing/2014/main" id="{540E21E0-A389-437E-8081-810CAE117FA7}"/>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30" name="Rectangle: Top Corners Rounded 29">
                <a:hlinkClick xmlns:r="http://schemas.openxmlformats.org/officeDocument/2006/relationships" r:id="rId26"/>
                <a:extLst>
                  <a:ext uri="{FF2B5EF4-FFF2-40B4-BE49-F238E27FC236}">
                    <a16:creationId xmlns:a16="http://schemas.microsoft.com/office/drawing/2014/main" id="{74E21B76-D556-9E52-E9A4-DC2EFC7FF14D}"/>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31" name="Rectangle: Top Corners Rounded 30">
                <a:extLst>
                  <a:ext uri="{FF2B5EF4-FFF2-40B4-BE49-F238E27FC236}">
                    <a16:creationId xmlns:a16="http://schemas.microsoft.com/office/drawing/2014/main" id="{7A08D519-E45B-5E9E-9309-A1EE137274B1}"/>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5" name="Group 24">
              <a:extLst>
                <a:ext uri="{FF2B5EF4-FFF2-40B4-BE49-F238E27FC236}">
                  <a16:creationId xmlns:a16="http://schemas.microsoft.com/office/drawing/2014/main" id="{06CBBBE1-B835-8B9B-FB2A-121E3FA978CB}"/>
                </a:ext>
              </a:extLst>
            </xdr:cNvPr>
            <xdr:cNvGrpSpPr/>
          </xdr:nvGrpSpPr>
          <xdr:grpSpPr>
            <a:xfrm>
              <a:off x="3131721" y="9724270"/>
              <a:ext cx="2731751" cy="505190"/>
              <a:chOff x="3074147" y="10723689"/>
              <a:chExt cx="2731751" cy="505190"/>
            </a:xfrm>
          </xdr:grpSpPr>
          <xdr:grpSp>
            <xdr:nvGrpSpPr>
              <xdr:cNvPr id="26" name="Group 25">
                <a:extLst>
                  <a:ext uri="{FF2B5EF4-FFF2-40B4-BE49-F238E27FC236}">
                    <a16:creationId xmlns:a16="http://schemas.microsoft.com/office/drawing/2014/main" id="{1D45B942-7EE2-0B2F-57BD-29A9E2A6B6DF}"/>
                  </a:ext>
                </a:extLst>
              </xdr:cNvPr>
              <xdr:cNvGrpSpPr/>
            </xdr:nvGrpSpPr>
            <xdr:grpSpPr>
              <a:xfrm>
                <a:off x="3259952" y="10953495"/>
                <a:ext cx="2545946" cy="275384"/>
                <a:chOff x="3271821" y="10945459"/>
                <a:chExt cx="2545946" cy="275384"/>
              </a:xfrm>
            </xdr:grpSpPr>
            <xdr:sp macro="" textlink="">
              <xdr:nvSpPr>
                <xdr:cNvPr id="28" name="Rectangle: Top Corners Rounded 27">
                  <a:hlinkClick xmlns:r="http://schemas.openxmlformats.org/officeDocument/2006/relationships" r:id="rId27"/>
                  <a:extLst>
                    <a:ext uri="{FF2B5EF4-FFF2-40B4-BE49-F238E27FC236}">
                      <a16:creationId xmlns:a16="http://schemas.microsoft.com/office/drawing/2014/main" id="{0B8F0695-89C9-6817-3EEE-39AD76FB544D}"/>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29" name="Rectangle: Top Corners Rounded 28">
                  <a:extLst>
                    <a:ext uri="{FF2B5EF4-FFF2-40B4-BE49-F238E27FC236}">
                      <a16:creationId xmlns:a16="http://schemas.microsoft.com/office/drawing/2014/main" id="{2206421D-275F-8C7D-F17F-93ACB223009E}"/>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27" name="Rounded Rectangle 33">
                <a:extLst>
                  <a:ext uri="{FF2B5EF4-FFF2-40B4-BE49-F238E27FC236}">
                    <a16:creationId xmlns:a16="http://schemas.microsoft.com/office/drawing/2014/main" id="{F4DC9D42-CC0E-395D-9918-98A39A9E4061}"/>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6" name="Rectangle: Top Corners Rounded 5">
            <a:hlinkClick xmlns:r="http://schemas.openxmlformats.org/officeDocument/2006/relationships" r:id="rId28"/>
            <a:extLst>
              <a:ext uri="{FF2B5EF4-FFF2-40B4-BE49-F238E27FC236}">
                <a16:creationId xmlns:a16="http://schemas.microsoft.com/office/drawing/2014/main" id="{5E1FA565-5524-7286-5393-934A1BB327DA}"/>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7" name="Rectangle: Top Corners Rounded 6">
            <a:extLst>
              <a:ext uri="{FF2B5EF4-FFF2-40B4-BE49-F238E27FC236}">
                <a16:creationId xmlns:a16="http://schemas.microsoft.com/office/drawing/2014/main" id="{DBE7477B-04B1-A0AF-489B-C803767FD2FA}"/>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28937</xdr:colOff>
      <xdr:row>0</xdr:row>
      <xdr:rowOff>106101</xdr:rowOff>
    </xdr:from>
    <xdr:to>
      <xdr:col>1</xdr:col>
      <xdr:colOff>28937</xdr:colOff>
      <xdr:row>3</xdr:row>
      <xdr:rowOff>81608</xdr:rowOff>
    </xdr:to>
    <xdr:pic>
      <xdr:nvPicPr>
        <xdr:cNvPr id="2" name="Picture 79">
          <a:hlinkClick xmlns:r="http://schemas.openxmlformats.org/officeDocument/2006/relationships" r:id="rId1"/>
          <a:extLst>
            <a:ext uri="{FF2B5EF4-FFF2-40B4-BE49-F238E27FC236}">
              <a16:creationId xmlns:a16="http://schemas.microsoft.com/office/drawing/2014/main" id="{80CA1763-1521-4881-AABD-EC8AE51BAC59}"/>
            </a:ext>
          </a:extLst>
        </xdr:cNvPr>
        <xdr:cNvPicPr>
          <a:picLocks noChangeAspect="1"/>
        </xdr:cNvPicPr>
      </xdr:nvPicPr>
      <xdr:blipFill>
        <a:blip xmlns:r="http://schemas.openxmlformats.org/officeDocument/2006/relationships" r:embed="rId2"/>
        <a:stretch>
          <a:fillRect/>
        </a:stretch>
      </xdr:blipFill>
      <xdr:spPr>
        <a:xfrm>
          <a:off x="305162" y="106101"/>
          <a:ext cx="2482248" cy="547007"/>
        </a:xfrm>
        <a:prstGeom prst="rect">
          <a:avLst/>
        </a:prstGeom>
      </xdr:spPr>
    </xdr:pic>
    <xdr:clientData/>
  </xdr:twoCellAnchor>
  <xdr:twoCellAnchor editAs="oneCell">
    <xdr:from>
      <xdr:col>6</xdr:col>
      <xdr:colOff>58238</xdr:colOff>
      <xdr:row>13</xdr:row>
      <xdr:rowOff>117836</xdr:rowOff>
    </xdr:from>
    <xdr:to>
      <xdr:col>6</xdr:col>
      <xdr:colOff>58238</xdr:colOff>
      <xdr:row>59</xdr:row>
      <xdr:rowOff>52555</xdr:rowOff>
    </xdr:to>
    <xdr:pic>
      <xdr:nvPicPr>
        <xdr:cNvPr id="104" name="Picture 103">
          <a:extLst>
            <a:ext uri="{FF2B5EF4-FFF2-40B4-BE49-F238E27FC236}">
              <a16:creationId xmlns:a16="http://schemas.microsoft.com/office/drawing/2014/main" id="{E90CC73D-EFEF-4310-A123-9E6135B3FE96}"/>
            </a:ext>
          </a:extLst>
        </xdr:cNvPr>
        <xdr:cNvPicPr>
          <a:picLocks noChangeAspect="1"/>
        </xdr:cNvPicPr>
      </xdr:nvPicPr>
      <xdr:blipFill>
        <a:blip xmlns:r="http://schemas.openxmlformats.org/officeDocument/2006/relationships" r:embed="rId3"/>
        <a:stretch>
          <a:fillRect/>
        </a:stretch>
      </xdr:blipFill>
      <xdr:spPr>
        <a:xfrm>
          <a:off x="3391988" y="3870686"/>
          <a:ext cx="8746127" cy="8697719"/>
        </a:xfrm>
        <a:prstGeom prst="rect">
          <a:avLst/>
        </a:prstGeom>
      </xdr:spPr>
    </xdr:pic>
    <xdr:clientData/>
  </xdr:twoCellAnchor>
  <xdr:twoCellAnchor editAs="oneCell">
    <xdr:from>
      <xdr:col>5</xdr:col>
      <xdr:colOff>202406</xdr:colOff>
      <xdr:row>13</xdr:row>
      <xdr:rowOff>79388</xdr:rowOff>
    </xdr:from>
    <xdr:to>
      <xdr:col>21</xdr:col>
      <xdr:colOff>85534</xdr:colOff>
      <xdr:row>55</xdr:row>
      <xdr:rowOff>119062</xdr:rowOff>
    </xdr:to>
    <xdr:pic>
      <xdr:nvPicPr>
        <xdr:cNvPr id="7" name="Picture 5">
          <a:extLst>
            <a:ext uri="{FF2B5EF4-FFF2-40B4-BE49-F238E27FC236}">
              <a16:creationId xmlns:a16="http://schemas.microsoft.com/office/drawing/2014/main" id="{7696BFF2-0A6E-5A42-E091-203404D7F84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3214687" y="2555888"/>
          <a:ext cx="10420160" cy="7564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3</xdr:col>
      <xdr:colOff>106259</xdr:colOff>
      <xdr:row>2</xdr:row>
      <xdr:rowOff>166687</xdr:rowOff>
    </xdr:to>
    <xdr:pic>
      <xdr:nvPicPr>
        <xdr:cNvPr id="6" name="Picture 5">
          <a:extLst>
            <a:ext uri="{FF2B5EF4-FFF2-40B4-BE49-F238E27FC236}">
              <a16:creationId xmlns:a16="http://schemas.microsoft.com/office/drawing/2014/main" id="{2F462519-8401-4D26-ADA3-6C0F15BB844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3844" y="0"/>
          <a:ext cx="1487384" cy="52387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8" name="TextBox 7">
          <a:extLst>
            <a:ext uri="{FF2B5EF4-FFF2-40B4-BE49-F238E27FC236}">
              <a16:creationId xmlns:a16="http://schemas.microsoft.com/office/drawing/2014/main" id="{301742E7-4BE1-64F9-2B89-FD336391783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twoCellAnchor>
    <xdr:from>
      <xdr:col>0</xdr:col>
      <xdr:colOff>156883</xdr:colOff>
      <xdr:row>8</xdr:row>
      <xdr:rowOff>0</xdr:rowOff>
    </xdr:from>
    <xdr:to>
      <xdr:col>4</xdr:col>
      <xdr:colOff>649010</xdr:colOff>
      <xdr:row>63</xdr:row>
      <xdr:rowOff>149989</xdr:rowOff>
    </xdr:to>
    <xdr:grpSp>
      <xdr:nvGrpSpPr>
        <xdr:cNvPr id="9" name="Group 8">
          <a:extLst>
            <a:ext uri="{FF2B5EF4-FFF2-40B4-BE49-F238E27FC236}">
              <a16:creationId xmlns:a16="http://schemas.microsoft.com/office/drawing/2014/main" id="{6499BF22-7E52-4CDB-86AA-866B59EF2092}"/>
            </a:ext>
          </a:extLst>
        </xdr:cNvPr>
        <xdr:cNvGrpSpPr/>
      </xdr:nvGrpSpPr>
      <xdr:grpSpPr>
        <a:xfrm>
          <a:off x="156883" y="1546412"/>
          <a:ext cx="2789333" cy="10067195"/>
          <a:chOff x="3074147" y="344955"/>
          <a:chExt cx="2789333" cy="10216606"/>
        </a:xfrm>
      </xdr:grpSpPr>
      <xdr:grpSp>
        <xdr:nvGrpSpPr>
          <xdr:cNvPr id="10" name="Group 9">
            <a:extLst>
              <a:ext uri="{FF2B5EF4-FFF2-40B4-BE49-F238E27FC236}">
                <a16:creationId xmlns:a16="http://schemas.microsoft.com/office/drawing/2014/main" id="{461A4FAF-AACA-43F7-F4FC-326CFFF79D74}"/>
              </a:ext>
            </a:extLst>
          </xdr:cNvPr>
          <xdr:cNvGrpSpPr/>
        </xdr:nvGrpSpPr>
        <xdr:grpSpPr>
          <a:xfrm>
            <a:off x="3074147" y="344955"/>
            <a:ext cx="2789333" cy="9884505"/>
            <a:chOff x="3074147" y="344955"/>
            <a:chExt cx="2789333" cy="9884505"/>
          </a:xfrm>
        </xdr:grpSpPr>
        <xdr:grpSp>
          <xdr:nvGrpSpPr>
            <xdr:cNvPr id="13" name="Group 12">
              <a:extLst>
                <a:ext uri="{FF2B5EF4-FFF2-40B4-BE49-F238E27FC236}">
                  <a16:creationId xmlns:a16="http://schemas.microsoft.com/office/drawing/2014/main" id="{8455CC19-13FE-D372-012B-76E769995D57}"/>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97" name="Rectangle: Top Corners Rounded 96">
                <a:hlinkClick xmlns:r="http://schemas.openxmlformats.org/officeDocument/2006/relationships" r:id="rId6"/>
                <a:extLst>
                  <a:ext uri="{FF2B5EF4-FFF2-40B4-BE49-F238E27FC236}">
                    <a16:creationId xmlns:a16="http://schemas.microsoft.com/office/drawing/2014/main" id="{97421D78-B5CC-89A8-D477-F0EE5B9D9307}"/>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186" name="Rectangle: Top Corners Rounded 185">
                <a:extLst>
                  <a:ext uri="{FF2B5EF4-FFF2-40B4-BE49-F238E27FC236}">
                    <a16:creationId xmlns:a16="http://schemas.microsoft.com/office/drawing/2014/main" id="{D53138BF-AEC6-0288-D533-008D118A4B70}"/>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4" name="Group 13">
              <a:extLst>
                <a:ext uri="{FF2B5EF4-FFF2-40B4-BE49-F238E27FC236}">
                  <a16:creationId xmlns:a16="http://schemas.microsoft.com/office/drawing/2014/main" id="{428BECD1-132A-2536-30AD-AC16C26922F2}"/>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95" name="Rectangle: Top Corners Rounded 94">
                <a:hlinkClick xmlns:r="http://schemas.openxmlformats.org/officeDocument/2006/relationships" r:id="rId7"/>
                <a:extLst>
                  <a:ext uri="{FF2B5EF4-FFF2-40B4-BE49-F238E27FC236}">
                    <a16:creationId xmlns:a16="http://schemas.microsoft.com/office/drawing/2014/main" id="{DCC950CF-EF2B-14FE-718A-B9F4DB4D3C82}"/>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96" name="Rectangle: Top Corners Rounded 95">
                <a:extLst>
                  <a:ext uri="{FF2B5EF4-FFF2-40B4-BE49-F238E27FC236}">
                    <a16:creationId xmlns:a16="http://schemas.microsoft.com/office/drawing/2014/main" id="{84FBDF65-81D0-44F6-A2FA-73ED7194ADAD}"/>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 name="Group 14">
              <a:extLst>
                <a:ext uri="{FF2B5EF4-FFF2-40B4-BE49-F238E27FC236}">
                  <a16:creationId xmlns:a16="http://schemas.microsoft.com/office/drawing/2014/main" id="{B58999D5-5CE0-FE8F-7C30-ABF7C7641E33}"/>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93" name="Rectangle: Top Corners Rounded 92">
                <a:hlinkClick xmlns:r="http://schemas.openxmlformats.org/officeDocument/2006/relationships" r:id="rId8"/>
                <a:extLst>
                  <a:ext uri="{FF2B5EF4-FFF2-40B4-BE49-F238E27FC236}">
                    <a16:creationId xmlns:a16="http://schemas.microsoft.com/office/drawing/2014/main" id="{71B2BFB5-E29E-45A7-1AB9-3A5E7E227DCB}"/>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94" name="Rectangle: Top Corners Rounded 93">
                <a:extLst>
                  <a:ext uri="{FF2B5EF4-FFF2-40B4-BE49-F238E27FC236}">
                    <a16:creationId xmlns:a16="http://schemas.microsoft.com/office/drawing/2014/main" id="{EEAB9434-4CEE-726A-53C4-91567A68EC74}"/>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6" name="Group 15">
              <a:extLst>
                <a:ext uri="{FF2B5EF4-FFF2-40B4-BE49-F238E27FC236}">
                  <a16:creationId xmlns:a16="http://schemas.microsoft.com/office/drawing/2014/main" id="{9504E6C4-668A-4514-933B-D5B81D44926D}"/>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91" name="Rectangle: Top Corners Rounded 90">
                <a:hlinkClick xmlns:r="http://schemas.openxmlformats.org/officeDocument/2006/relationships" r:id="rId9"/>
                <a:extLst>
                  <a:ext uri="{FF2B5EF4-FFF2-40B4-BE49-F238E27FC236}">
                    <a16:creationId xmlns:a16="http://schemas.microsoft.com/office/drawing/2014/main" id="{289025CC-1169-063B-FA7E-2DE9FD7012DB}"/>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92" name="Rectangle: Top Corners Rounded 91">
                <a:extLst>
                  <a:ext uri="{FF2B5EF4-FFF2-40B4-BE49-F238E27FC236}">
                    <a16:creationId xmlns:a16="http://schemas.microsoft.com/office/drawing/2014/main" id="{710159B6-5B9C-740E-7C4A-7A409215C471}"/>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7" name="Rounded Rectangle 33">
              <a:extLst>
                <a:ext uri="{FF2B5EF4-FFF2-40B4-BE49-F238E27FC236}">
                  <a16:creationId xmlns:a16="http://schemas.microsoft.com/office/drawing/2014/main" id="{8E067354-C129-0370-563D-08F7361955A0}"/>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18" name="Group 17">
              <a:extLst>
                <a:ext uri="{FF2B5EF4-FFF2-40B4-BE49-F238E27FC236}">
                  <a16:creationId xmlns:a16="http://schemas.microsoft.com/office/drawing/2014/main" id="{6E60901E-CEA8-3676-6626-315F7306A032}"/>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89" name="Rectangle: Top Corners Rounded 88">
                <a:hlinkClick xmlns:r="http://schemas.openxmlformats.org/officeDocument/2006/relationships" r:id="rId10"/>
                <a:extLst>
                  <a:ext uri="{FF2B5EF4-FFF2-40B4-BE49-F238E27FC236}">
                    <a16:creationId xmlns:a16="http://schemas.microsoft.com/office/drawing/2014/main" id="{2983BC79-8C8D-78C9-4726-57432F9C94F8}"/>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90" name="Rectangle: Top Corners Rounded 89">
                <a:extLst>
                  <a:ext uri="{FF2B5EF4-FFF2-40B4-BE49-F238E27FC236}">
                    <a16:creationId xmlns:a16="http://schemas.microsoft.com/office/drawing/2014/main" id="{B2216279-42DE-DF68-5552-BA279E64CAA3}"/>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9" name="Group 18">
              <a:extLst>
                <a:ext uri="{FF2B5EF4-FFF2-40B4-BE49-F238E27FC236}">
                  <a16:creationId xmlns:a16="http://schemas.microsoft.com/office/drawing/2014/main" id="{F4E1498B-443C-6CF4-5634-F9D7F3A69D93}"/>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87" name="Rectangle: Top Corners Rounded 86">
                <a:hlinkClick xmlns:r="http://schemas.openxmlformats.org/officeDocument/2006/relationships" r:id="rId11"/>
                <a:extLst>
                  <a:ext uri="{FF2B5EF4-FFF2-40B4-BE49-F238E27FC236}">
                    <a16:creationId xmlns:a16="http://schemas.microsoft.com/office/drawing/2014/main" id="{F1D0CA72-326F-1949-2BE1-BDA7741FAE17}"/>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88" name="Rectangle: Top Corners Rounded 87">
                <a:extLst>
                  <a:ext uri="{FF2B5EF4-FFF2-40B4-BE49-F238E27FC236}">
                    <a16:creationId xmlns:a16="http://schemas.microsoft.com/office/drawing/2014/main" id="{9400BC5E-4F15-8B7F-C5AB-B1F155B0D202}"/>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0" name="Group 19">
              <a:extLst>
                <a:ext uri="{FF2B5EF4-FFF2-40B4-BE49-F238E27FC236}">
                  <a16:creationId xmlns:a16="http://schemas.microsoft.com/office/drawing/2014/main" id="{9921EEAB-058A-8818-ADE7-C5342D25273D}"/>
                </a:ext>
              </a:extLst>
            </xdr:cNvPr>
            <xdr:cNvGrpSpPr/>
          </xdr:nvGrpSpPr>
          <xdr:grpSpPr>
            <a:xfrm>
              <a:off x="3119852" y="5256023"/>
              <a:ext cx="2731760" cy="2124208"/>
              <a:chOff x="3074147" y="6195660"/>
              <a:chExt cx="2731760" cy="2124208"/>
            </a:xfrm>
          </xdr:grpSpPr>
          <xdr:sp macro="" textlink="">
            <xdr:nvSpPr>
              <xdr:cNvPr id="68" name="Rounded Rectangle 33">
                <a:extLst>
                  <a:ext uri="{FF2B5EF4-FFF2-40B4-BE49-F238E27FC236}">
                    <a16:creationId xmlns:a16="http://schemas.microsoft.com/office/drawing/2014/main" id="{EE023E96-EDFD-1F19-A8C7-FC2D0A943D46}"/>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69" name="Group 68">
                <a:extLst>
                  <a:ext uri="{FF2B5EF4-FFF2-40B4-BE49-F238E27FC236}">
                    <a16:creationId xmlns:a16="http://schemas.microsoft.com/office/drawing/2014/main" id="{197552ED-81A7-D7EF-A9D3-B21C88DC946C}"/>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85" name="Rectangle: Top Corners Rounded 84">
                  <a:hlinkClick xmlns:r="http://schemas.openxmlformats.org/officeDocument/2006/relationships" r:id="rId12"/>
                  <a:extLst>
                    <a:ext uri="{FF2B5EF4-FFF2-40B4-BE49-F238E27FC236}">
                      <a16:creationId xmlns:a16="http://schemas.microsoft.com/office/drawing/2014/main" id="{D6C58BB3-F640-0977-F157-EF2D1255DF0C}"/>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86" name="Rectangle: Top Corners Rounded 85">
                  <a:extLst>
                    <a:ext uri="{FF2B5EF4-FFF2-40B4-BE49-F238E27FC236}">
                      <a16:creationId xmlns:a16="http://schemas.microsoft.com/office/drawing/2014/main" id="{3764A64F-C8C2-014B-02A2-F9C6E5A64B90}"/>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0" name="Group 69">
                <a:extLst>
                  <a:ext uri="{FF2B5EF4-FFF2-40B4-BE49-F238E27FC236}">
                    <a16:creationId xmlns:a16="http://schemas.microsoft.com/office/drawing/2014/main" id="{D11ED5ED-5A00-9CE7-BFC5-5A1ED8DE64EF}"/>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83" name="Rectangle: Top Corners Rounded 82">
                  <a:hlinkClick xmlns:r="http://schemas.openxmlformats.org/officeDocument/2006/relationships" r:id="rId13"/>
                  <a:extLst>
                    <a:ext uri="{FF2B5EF4-FFF2-40B4-BE49-F238E27FC236}">
                      <a16:creationId xmlns:a16="http://schemas.microsoft.com/office/drawing/2014/main" id="{03F14292-5363-0C19-46C9-6D2E6E736211}"/>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84" name="Rectangle: Top Corners Rounded 83">
                  <a:extLst>
                    <a:ext uri="{FF2B5EF4-FFF2-40B4-BE49-F238E27FC236}">
                      <a16:creationId xmlns:a16="http://schemas.microsoft.com/office/drawing/2014/main" id="{6C9FF3D5-308B-D1BC-574B-8728881E41AE}"/>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1" name="Group 70">
                <a:extLst>
                  <a:ext uri="{FF2B5EF4-FFF2-40B4-BE49-F238E27FC236}">
                    <a16:creationId xmlns:a16="http://schemas.microsoft.com/office/drawing/2014/main" id="{74DA7B34-29A0-E839-F621-C5C4B4755367}"/>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81" name="Rectangle: Top Corners Rounded 80">
                  <a:hlinkClick xmlns:r="http://schemas.openxmlformats.org/officeDocument/2006/relationships" r:id="rId14"/>
                  <a:extLst>
                    <a:ext uri="{FF2B5EF4-FFF2-40B4-BE49-F238E27FC236}">
                      <a16:creationId xmlns:a16="http://schemas.microsoft.com/office/drawing/2014/main" id="{BC46A68F-372B-30B9-FB50-0CB9C159FA34}"/>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82" name="Rectangle: Top Corners Rounded 81">
                  <a:extLst>
                    <a:ext uri="{FF2B5EF4-FFF2-40B4-BE49-F238E27FC236}">
                      <a16:creationId xmlns:a16="http://schemas.microsoft.com/office/drawing/2014/main" id="{C8453E99-EBF5-0959-D004-D40BF0301620}"/>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2" name="Group 71">
                <a:extLst>
                  <a:ext uri="{FF2B5EF4-FFF2-40B4-BE49-F238E27FC236}">
                    <a16:creationId xmlns:a16="http://schemas.microsoft.com/office/drawing/2014/main" id="{DEE2CB7A-2325-8EAE-C788-09B4D8BEC127}"/>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79" name="Rectangle: Top Corners Rounded 78">
                  <a:hlinkClick xmlns:r="http://schemas.openxmlformats.org/officeDocument/2006/relationships" r:id="rId15"/>
                  <a:extLst>
                    <a:ext uri="{FF2B5EF4-FFF2-40B4-BE49-F238E27FC236}">
                      <a16:creationId xmlns:a16="http://schemas.microsoft.com/office/drawing/2014/main" id="{591AB62F-5BBD-D186-2233-244E576B4646}"/>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80" name="Rectangle: Top Corners Rounded 79">
                  <a:extLst>
                    <a:ext uri="{FF2B5EF4-FFF2-40B4-BE49-F238E27FC236}">
                      <a16:creationId xmlns:a16="http://schemas.microsoft.com/office/drawing/2014/main" id="{4C208A67-779D-A62F-62DF-C4FA8DDB3398}"/>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3" name="Group 72">
                <a:extLst>
                  <a:ext uri="{FF2B5EF4-FFF2-40B4-BE49-F238E27FC236}">
                    <a16:creationId xmlns:a16="http://schemas.microsoft.com/office/drawing/2014/main" id="{9A27A377-C3A6-D07C-5650-432FAA11873D}"/>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77" name="Rectangle: Top Corners Rounded 76">
                  <a:hlinkClick xmlns:r="http://schemas.openxmlformats.org/officeDocument/2006/relationships" r:id="rId16"/>
                  <a:extLst>
                    <a:ext uri="{FF2B5EF4-FFF2-40B4-BE49-F238E27FC236}">
                      <a16:creationId xmlns:a16="http://schemas.microsoft.com/office/drawing/2014/main" id="{7E853728-5152-3DBE-6A8B-135042B8EB78}"/>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78" name="Rectangle: Top Corners Rounded 77">
                  <a:extLst>
                    <a:ext uri="{FF2B5EF4-FFF2-40B4-BE49-F238E27FC236}">
                      <a16:creationId xmlns:a16="http://schemas.microsoft.com/office/drawing/2014/main" id="{AFF37B70-AF08-98DE-BED8-1BBEEAC03674}"/>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4" name="Group 73">
                <a:extLst>
                  <a:ext uri="{FF2B5EF4-FFF2-40B4-BE49-F238E27FC236}">
                    <a16:creationId xmlns:a16="http://schemas.microsoft.com/office/drawing/2014/main" id="{2799B262-163D-2900-1EFB-4327F5A88DA3}"/>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75" name="Rectangle: Top Corners Rounded 74">
                  <a:hlinkClick xmlns:r="http://schemas.openxmlformats.org/officeDocument/2006/relationships" r:id="rId17"/>
                  <a:extLst>
                    <a:ext uri="{FF2B5EF4-FFF2-40B4-BE49-F238E27FC236}">
                      <a16:creationId xmlns:a16="http://schemas.microsoft.com/office/drawing/2014/main" id="{F171E66C-A80A-4344-97F6-610B3E210EB3}"/>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76" name="Rectangle: Top Corners Rounded 75">
                  <a:extLst>
                    <a:ext uri="{FF2B5EF4-FFF2-40B4-BE49-F238E27FC236}">
                      <a16:creationId xmlns:a16="http://schemas.microsoft.com/office/drawing/2014/main" id="{98D1C879-8704-D9AE-71A6-1A9E2837D0E9}"/>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21" name="Group 20">
              <a:extLst>
                <a:ext uri="{FF2B5EF4-FFF2-40B4-BE49-F238E27FC236}">
                  <a16:creationId xmlns:a16="http://schemas.microsoft.com/office/drawing/2014/main" id="{9F5EE6B0-501F-1157-B4B5-BA21D0B60734}"/>
                </a:ext>
              </a:extLst>
            </xdr:cNvPr>
            <xdr:cNvGrpSpPr/>
          </xdr:nvGrpSpPr>
          <xdr:grpSpPr>
            <a:xfrm>
              <a:off x="3119852" y="7457030"/>
              <a:ext cx="2743628" cy="2151640"/>
              <a:chOff x="3074147" y="8433176"/>
              <a:chExt cx="2743628" cy="2151640"/>
            </a:xfrm>
          </xdr:grpSpPr>
          <xdr:sp macro="" textlink="">
            <xdr:nvSpPr>
              <xdr:cNvPr id="49" name="Rounded Rectangle 33">
                <a:extLst>
                  <a:ext uri="{FF2B5EF4-FFF2-40B4-BE49-F238E27FC236}">
                    <a16:creationId xmlns:a16="http://schemas.microsoft.com/office/drawing/2014/main" id="{D5E8B58C-9250-EABA-41AC-2FD52E95C8EC}"/>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50" name="Group 49">
                <a:extLst>
                  <a:ext uri="{FF2B5EF4-FFF2-40B4-BE49-F238E27FC236}">
                    <a16:creationId xmlns:a16="http://schemas.microsoft.com/office/drawing/2014/main" id="{1C32124D-6BB8-82BC-28C3-0F3ED071F6AD}"/>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66" name="Rectangle: Top Corners Rounded 65">
                  <a:hlinkClick xmlns:r="http://schemas.openxmlformats.org/officeDocument/2006/relationships" r:id="rId18"/>
                  <a:extLst>
                    <a:ext uri="{FF2B5EF4-FFF2-40B4-BE49-F238E27FC236}">
                      <a16:creationId xmlns:a16="http://schemas.microsoft.com/office/drawing/2014/main" id="{F39C2FDB-38A4-C61E-1938-8BD1F46DF7C4}"/>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67" name="Rectangle: Top Corners Rounded 66">
                  <a:extLst>
                    <a:ext uri="{FF2B5EF4-FFF2-40B4-BE49-F238E27FC236}">
                      <a16:creationId xmlns:a16="http://schemas.microsoft.com/office/drawing/2014/main" id="{626481DC-089B-1A00-6E32-40406AEC88E0}"/>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1" name="Group 50">
                <a:extLst>
                  <a:ext uri="{FF2B5EF4-FFF2-40B4-BE49-F238E27FC236}">
                    <a16:creationId xmlns:a16="http://schemas.microsoft.com/office/drawing/2014/main" id="{2959722E-8D02-241F-9C4F-60011990626A}"/>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64" name="Rectangle: Top Corners Rounded 63">
                  <a:hlinkClick xmlns:r="http://schemas.openxmlformats.org/officeDocument/2006/relationships" r:id="rId19"/>
                  <a:extLst>
                    <a:ext uri="{FF2B5EF4-FFF2-40B4-BE49-F238E27FC236}">
                      <a16:creationId xmlns:a16="http://schemas.microsoft.com/office/drawing/2014/main" id="{180B0B27-02F9-904C-09BF-A16E948E1EB0}"/>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65" name="Rectangle: Top Corners Rounded 64">
                  <a:extLst>
                    <a:ext uri="{FF2B5EF4-FFF2-40B4-BE49-F238E27FC236}">
                      <a16:creationId xmlns:a16="http://schemas.microsoft.com/office/drawing/2014/main" id="{2213A4DA-AD6D-8826-0574-7C96678D0B87}"/>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2" name="Group 51">
                <a:extLst>
                  <a:ext uri="{FF2B5EF4-FFF2-40B4-BE49-F238E27FC236}">
                    <a16:creationId xmlns:a16="http://schemas.microsoft.com/office/drawing/2014/main" id="{0422D5E1-45DE-556A-41DA-C9388D578A01}"/>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62" name="Rectangle: Top Corners Rounded 61">
                  <a:hlinkClick xmlns:r="http://schemas.openxmlformats.org/officeDocument/2006/relationships" r:id="rId20"/>
                  <a:extLst>
                    <a:ext uri="{FF2B5EF4-FFF2-40B4-BE49-F238E27FC236}">
                      <a16:creationId xmlns:a16="http://schemas.microsoft.com/office/drawing/2014/main" id="{92885AA5-B19E-BF41-7B35-31C66F7C191B}"/>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63" name="Rectangle: Top Corners Rounded 62">
                  <a:extLst>
                    <a:ext uri="{FF2B5EF4-FFF2-40B4-BE49-F238E27FC236}">
                      <a16:creationId xmlns:a16="http://schemas.microsoft.com/office/drawing/2014/main" id="{D1D653F2-0E7F-56D9-325E-909D61D9B8FD}"/>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3" name="Group 52">
                <a:extLst>
                  <a:ext uri="{FF2B5EF4-FFF2-40B4-BE49-F238E27FC236}">
                    <a16:creationId xmlns:a16="http://schemas.microsoft.com/office/drawing/2014/main" id="{80575314-35E5-A956-18E6-6991387DEF47}"/>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60" name="Rectangle: Top Corners Rounded 59">
                  <a:hlinkClick xmlns:r="http://schemas.openxmlformats.org/officeDocument/2006/relationships" r:id="rId21"/>
                  <a:extLst>
                    <a:ext uri="{FF2B5EF4-FFF2-40B4-BE49-F238E27FC236}">
                      <a16:creationId xmlns:a16="http://schemas.microsoft.com/office/drawing/2014/main" id="{688C6D7F-44E4-B338-206E-5C129CA63F15}"/>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61" name="Rectangle: Top Corners Rounded 60">
                  <a:extLst>
                    <a:ext uri="{FF2B5EF4-FFF2-40B4-BE49-F238E27FC236}">
                      <a16:creationId xmlns:a16="http://schemas.microsoft.com/office/drawing/2014/main" id="{ED820C01-F600-CF2F-661E-80DAE1760158}"/>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4" name="Group 53">
                <a:extLst>
                  <a:ext uri="{FF2B5EF4-FFF2-40B4-BE49-F238E27FC236}">
                    <a16:creationId xmlns:a16="http://schemas.microsoft.com/office/drawing/2014/main" id="{29497F2C-5262-B560-A50D-C8D081A458BB}"/>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58" name="Rectangle: Top Corners Rounded 57">
                  <a:hlinkClick xmlns:r="http://schemas.openxmlformats.org/officeDocument/2006/relationships" r:id="rId22"/>
                  <a:extLst>
                    <a:ext uri="{FF2B5EF4-FFF2-40B4-BE49-F238E27FC236}">
                      <a16:creationId xmlns:a16="http://schemas.microsoft.com/office/drawing/2014/main" id="{241D1568-1020-52EC-5F0D-A98C6D279926}"/>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59" name="Rectangle: Top Corners Rounded 58">
                  <a:extLst>
                    <a:ext uri="{FF2B5EF4-FFF2-40B4-BE49-F238E27FC236}">
                      <a16:creationId xmlns:a16="http://schemas.microsoft.com/office/drawing/2014/main" id="{C37675E7-ABE2-1E3C-3A18-E84B8FF0890C}"/>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5" name="Group 54">
                <a:extLst>
                  <a:ext uri="{FF2B5EF4-FFF2-40B4-BE49-F238E27FC236}">
                    <a16:creationId xmlns:a16="http://schemas.microsoft.com/office/drawing/2014/main" id="{8F8C8685-C5B8-6D67-8483-363DFB0E9F0B}"/>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56" name="Rectangle: Top Corners Rounded 55">
                  <a:hlinkClick xmlns:r="http://schemas.openxmlformats.org/officeDocument/2006/relationships" r:id="rId23"/>
                  <a:extLst>
                    <a:ext uri="{FF2B5EF4-FFF2-40B4-BE49-F238E27FC236}">
                      <a16:creationId xmlns:a16="http://schemas.microsoft.com/office/drawing/2014/main" id="{A9BBB9D1-5DA7-9101-110E-B2B0DAFC9586}"/>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57" name="Rectangle: Top Corners Rounded 56">
                  <a:extLst>
                    <a:ext uri="{FF2B5EF4-FFF2-40B4-BE49-F238E27FC236}">
                      <a16:creationId xmlns:a16="http://schemas.microsoft.com/office/drawing/2014/main" id="{DEF62BDD-56FB-7554-4A47-3E89E5705666}"/>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22" name="Rounded Rectangle 33">
              <a:extLst>
                <a:ext uri="{FF2B5EF4-FFF2-40B4-BE49-F238E27FC236}">
                  <a16:creationId xmlns:a16="http://schemas.microsoft.com/office/drawing/2014/main" id="{16EC66FF-B876-9F49-901A-0B07E2240B55}"/>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23" name="Group 22">
              <a:extLst>
                <a:ext uri="{FF2B5EF4-FFF2-40B4-BE49-F238E27FC236}">
                  <a16:creationId xmlns:a16="http://schemas.microsoft.com/office/drawing/2014/main" id="{243F7E01-6CDB-5F60-23D1-EEC161BF6EBB}"/>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47" name="Rectangle: Top Corners Rounded 46">
                <a:hlinkClick xmlns:r="http://schemas.openxmlformats.org/officeDocument/2006/relationships" r:id="rId24"/>
                <a:extLst>
                  <a:ext uri="{FF2B5EF4-FFF2-40B4-BE49-F238E27FC236}">
                    <a16:creationId xmlns:a16="http://schemas.microsoft.com/office/drawing/2014/main" id="{378F3CAF-9CD4-1DF5-2F46-CDC79D9FCD3C}"/>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48" name="Rectangle: Top Corners Rounded 47">
                <a:extLst>
                  <a:ext uri="{FF2B5EF4-FFF2-40B4-BE49-F238E27FC236}">
                    <a16:creationId xmlns:a16="http://schemas.microsoft.com/office/drawing/2014/main" id="{3BD8F1D8-C9F7-B36A-9589-32865184689A}"/>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4" name="Group 23">
              <a:extLst>
                <a:ext uri="{FF2B5EF4-FFF2-40B4-BE49-F238E27FC236}">
                  <a16:creationId xmlns:a16="http://schemas.microsoft.com/office/drawing/2014/main" id="{615069C4-ADF2-0558-2D2E-C5C22EA92C42}"/>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45" name="Rectangle: Top Corners Rounded 44">
                <a:hlinkClick xmlns:r="http://schemas.openxmlformats.org/officeDocument/2006/relationships" r:id="rId25"/>
                <a:extLst>
                  <a:ext uri="{FF2B5EF4-FFF2-40B4-BE49-F238E27FC236}">
                    <a16:creationId xmlns:a16="http://schemas.microsoft.com/office/drawing/2014/main" id="{929E1ECA-2A06-BA92-69A6-83C3BB248707}"/>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46" name="Rectangle: Top Corners Rounded 45">
                <a:extLst>
                  <a:ext uri="{FF2B5EF4-FFF2-40B4-BE49-F238E27FC236}">
                    <a16:creationId xmlns:a16="http://schemas.microsoft.com/office/drawing/2014/main" id="{FFB32EF1-CEE6-2216-432E-78B17E268B03}"/>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5" name="Group 24">
              <a:extLst>
                <a:ext uri="{FF2B5EF4-FFF2-40B4-BE49-F238E27FC236}">
                  <a16:creationId xmlns:a16="http://schemas.microsoft.com/office/drawing/2014/main" id="{2F05B819-9BA0-1CE6-CCF5-DA9B9FE32BCC}"/>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43" name="Rectangle: Top Corners Rounded 42">
                <a:hlinkClick xmlns:r="http://schemas.openxmlformats.org/officeDocument/2006/relationships" r:id="rId26"/>
                <a:extLst>
                  <a:ext uri="{FF2B5EF4-FFF2-40B4-BE49-F238E27FC236}">
                    <a16:creationId xmlns:a16="http://schemas.microsoft.com/office/drawing/2014/main" id="{3B372435-6462-D58D-08A4-E0463D3D322F}"/>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44" name="Rectangle: Top Corners Rounded 43">
                <a:extLst>
                  <a:ext uri="{FF2B5EF4-FFF2-40B4-BE49-F238E27FC236}">
                    <a16:creationId xmlns:a16="http://schemas.microsoft.com/office/drawing/2014/main" id="{ABE3D73A-EC19-7816-778D-8CBB13E353B9}"/>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6" name="Group 25">
              <a:extLst>
                <a:ext uri="{FF2B5EF4-FFF2-40B4-BE49-F238E27FC236}">
                  <a16:creationId xmlns:a16="http://schemas.microsoft.com/office/drawing/2014/main" id="{C2ED1FD9-C257-C681-A5FB-A653A5207CFF}"/>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41" name="Rectangle: Top Corners Rounded 40">
                <a:hlinkClick xmlns:r="http://schemas.openxmlformats.org/officeDocument/2006/relationships" r:id="rId27"/>
                <a:extLst>
                  <a:ext uri="{FF2B5EF4-FFF2-40B4-BE49-F238E27FC236}">
                    <a16:creationId xmlns:a16="http://schemas.microsoft.com/office/drawing/2014/main" id="{43DA3270-0340-FA40-DB23-B5924282DEBF}"/>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42" name="Rectangle: Top Corners Rounded 41">
                <a:extLst>
                  <a:ext uri="{FF2B5EF4-FFF2-40B4-BE49-F238E27FC236}">
                    <a16:creationId xmlns:a16="http://schemas.microsoft.com/office/drawing/2014/main" id="{F20284AF-7E14-530D-3E54-DDD4FFF6E80C}"/>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7" name="Group 26">
              <a:extLst>
                <a:ext uri="{FF2B5EF4-FFF2-40B4-BE49-F238E27FC236}">
                  <a16:creationId xmlns:a16="http://schemas.microsoft.com/office/drawing/2014/main" id="{E7049D35-FEB3-E315-8D16-CA2E0DF1C06E}"/>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39" name="Rectangle: Top Corners Rounded 38">
                <a:hlinkClick xmlns:r="http://schemas.openxmlformats.org/officeDocument/2006/relationships" r:id="rId28"/>
                <a:extLst>
                  <a:ext uri="{FF2B5EF4-FFF2-40B4-BE49-F238E27FC236}">
                    <a16:creationId xmlns:a16="http://schemas.microsoft.com/office/drawing/2014/main" id="{4C6D9D0C-513E-C055-35D5-8B19B12C386B}"/>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40" name="Rectangle: Top Corners Rounded 39">
                <a:extLst>
                  <a:ext uri="{FF2B5EF4-FFF2-40B4-BE49-F238E27FC236}">
                    <a16:creationId xmlns:a16="http://schemas.microsoft.com/office/drawing/2014/main" id="{47D9BC0D-C35D-DD57-A34E-16BAB697F410}"/>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8" name="Group 27">
              <a:extLst>
                <a:ext uri="{FF2B5EF4-FFF2-40B4-BE49-F238E27FC236}">
                  <a16:creationId xmlns:a16="http://schemas.microsoft.com/office/drawing/2014/main" id="{9FBE401B-46AC-DCF6-2108-7684C3814240}"/>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37" name="Rectangle: Top Corners Rounded 36">
                <a:hlinkClick xmlns:r="http://schemas.openxmlformats.org/officeDocument/2006/relationships" r:id="rId29"/>
                <a:extLst>
                  <a:ext uri="{FF2B5EF4-FFF2-40B4-BE49-F238E27FC236}">
                    <a16:creationId xmlns:a16="http://schemas.microsoft.com/office/drawing/2014/main" id="{1C5202FB-485F-A574-BDF2-14B0FE46BC7D}"/>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38" name="Rectangle: Top Corners Rounded 37">
                <a:extLst>
                  <a:ext uri="{FF2B5EF4-FFF2-40B4-BE49-F238E27FC236}">
                    <a16:creationId xmlns:a16="http://schemas.microsoft.com/office/drawing/2014/main" id="{56F56128-770D-E4EA-B21E-4163C83CDC1F}"/>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9" name="Group 28">
              <a:extLst>
                <a:ext uri="{FF2B5EF4-FFF2-40B4-BE49-F238E27FC236}">
                  <a16:creationId xmlns:a16="http://schemas.microsoft.com/office/drawing/2014/main" id="{25F6112A-19E4-107D-3983-0FABDCE0AADA}"/>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35" name="Rectangle: Top Corners Rounded 34">
                <a:hlinkClick xmlns:r="http://schemas.openxmlformats.org/officeDocument/2006/relationships" r:id="rId30"/>
                <a:extLst>
                  <a:ext uri="{FF2B5EF4-FFF2-40B4-BE49-F238E27FC236}">
                    <a16:creationId xmlns:a16="http://schemas.microsoft.com/office/drawing/2014/main" id="{55DA7F1D-900D-B09A-9C0E-F084919427C2}"/>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36" name="Rectangle: Top Corners Rounded 35">
                <a:extLst>
                  <a:ext uri="{FF2B5EF4-FFF2-40B4-BE49-F238E27FC236}">
                    <a16:creationId xmlns:a16="http://schemas.microsoft.com/office/drawing/2014/main" id="{EED7F51C-2CE5-9BD1-3942-98EA55235856}"/>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0" name="Group 29">
              <a:extLst>
                <a:ext uri="{FF2B5EF4-FFF2-40B4-BE49-F238E27FC236}">
                  <a16:creationId xmlns:a16="http://schemas.microsoft.com/office/drawing/2014/main" id="{A77637C8-3FDB-BE11-AC21-B4CA7F5CF735}"/>
                </a:ext>
              </a:extLst>
            </xdr:cNvPr>
            <xdr:cNvGrpSpPr/>
          </xdr:nvGrpSpPr>
          <xdr:grpSpPr>
            <a:xfrm>
              <a:off x="3131721" y="9724270"/>
              <a:ext cx="2731751" cy="505190"/>
              <a:chOff x="3074147" y="10723689"/>
              <a:chExt cx="2731751" cy="505190"/>
            </a:xfrm>
          </xdr:grpSpPr>
          <xdr:grpSp>
            <xdr:nvGrpSpPr>
              <xdr:cNvPr id="31" name="Group 30">
                <a:extLst>
                  <a:ext uri="{FF2B5EF4-FFF2-40B4-BE49-F238E27FC236}">
                    <a16:creationId xmlns:a16="http://schemas.microsoft.com/office/drawing/2014/main" id="{625592D4-4335-FF5B-27EA-7A19280FAB3D}"/>
                  </a:ext>
                </a:extLst>
              </xdr:cNvPr>
              <xdr:cNvGrpSpPr/>
            </xdr:nvGrpSpPr>
            <xdr:grpSpPr>
              <a:xfrm>
                <a:off x="3259952" y="10953495"/>
                <a:ext cx="2545946" cy="275384"/>
                <a:chOff x="3271821" y="10945459"/>
                <a:chExt cx="2545946" cy="275384"/>
              </a:xfrm>
            </xdr:grpSpPr>
            <xdr:sp macro="" textlink="">
              <xdr:nvSpPr>
                <xdr:cNvPr id="33" name="Rectangle: Top Corners Rounded 32">
                  <a:hlinkClick xmlns:r="http://schemas.openxmlformats.org/officeDocument/2006/relationships" r:id="rId31"/>
                  <a:extLst>
                    <a:ext uri="{FF2B5EF4-FFF2-40B4-BE49-F238E27FC236}">
                      <a16:creationId xmlns:a16="http://schemas.microsoft.com/office/drawing/2014/main" id="{E436FA8B-B051-1B24-ADB1-64A831425CE2}"/>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34" name="Rectangle: Top Corners Rounded 33">
                  <a:extLst>
                    <a:ext uri="{FF2B5EF4-FFF2-40B4-BE49-F238E27FC236}">
                      <a16:creationId xmlns:a16="http://schemas.microsoft.com/office/drawing/2014/main" id="{5E49CF9C-ED3A-76CE-B2A9-3D163B86E7BC}"/>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32" name="Rounded Rectangle 33">
                <a:extLst>
                  <a:ext uri="{FF2B5EF4-FFF2-40B4-BE49-F238E27FC236}">
                    <a16:creationId xmlns:a16="http://schemas.microsoft.com/office/drawing/2014/main" id="{FAF686BE-8DDB-7144-6F3D-B5EFEC0C9709}"/>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11" name="Rectangle: Top Corners Rounded 10">
            <a:hlinkClick xmlns:r="http://schemas.openxmlformats.org/officeDocument/2006/relationships" r:id="rId32"/>
            <a:extLst>
              <a:ext uri="{FF2B5EF4-FFF2-40B4-BE49-F238E27FC236}">
                <a16:creationId xmlns:a16="http://schemas.microsoft.com/office/drawing/2014/main" id="{DDA51432-62C5-7F1C-2F61-EB9C81B225E2}"/>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12" name="Rectangle: Top Corners Rounded 11">
            <a:extLst>
              <a:ext uri="{FF2B5EF4-FFF2-40B4-BE49-F238E27FC236}">
                <a16:creationId xmlns:a16="http://schemas.microsoft.com/office/drawing/2014/main" id="{CCBE3828-644F-D1BA-0157-480A8FF9DA28}"/>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123495</xdr:colOff>
      <xdr:row>2</xdr:row>
      <xdr:rowOff>139700</xdr:rowOff>
    </xdr:to>
    <xdr:pic>
      <xdr:nvPicPr>
        <xdr:cNvPr id="3" name="Picture 2">
          <a:extLst>
            <a:ext uri="{FF2B5EF4-FFF2-40B4-BE49-F238E27FC236}">
              <a16:creationId xmlns:a16="http://schemas.microsoft.com/office/drawing/2014/main" id="{C101F504-6849-44E5-99BF-C19D6DA48D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43" y="0"/>
          <a:ext cx="1487384" cy="52387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F70FEC7-5987-49F4-9FDC-F449746884B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twoCellAnchor>
    <xdr:from>
      <xdr:col>0</xdr:col>
      <xdr:colOff>141942</xdr:colOff>
      <xdr:row>8</xdr:row>
      <xdr:rowOff>37353</xdr:rowOff>
    </xdr:from>
    <xdr:to>
      <xdr:col>4</xdr:col>
      <xdr:colOff>634069</xdr:colOff>
      <xdr:row>53</xdr:row>
      <xdr:rowOff>157460</xdr:rowOff>
    </xdr:to>
    <xdr:grpSp>
      <xdr:nvGrpSpPr>
        <xdr:cNvPr id="94" name="Group 93">
          <a:extLst>
            <a:ext uri="{FF2B5EF4-FFF2-40B4-BE49-F238E27FC236}">
              <a16:creationId xmlns:a16="http://schemas.microsoft.com/office/drawing/2014/main" id="{CD882379-836B-41C2-9353-E29FAAD0B4B1}"/>
            </a:ext>
          </a:extLst>
        </xdr:cNvPr>
        <xdr:cNvGrpSpPr/>
      </xdr:nvGrpSpPr>
      <xdr:grpSpPr>
        <a:xfrm>
          <a:off x="141942" y="1639794"/>
          <a:ext cx="2789333" cy="9869225"/>
          <a:chOff x="3074147" y="344955"/>
          <a:chExt cx="2789333" cy="10216606"/>
        </a:xfrm>
      </xdr:grpSpPr>
      <xdr:grpSp>
        <xdr:nvGrpSpPr>
          <xdr:cNvPr id="95" name="Group 94">
            <a:extLst>
              <a:ext uri="{FF2B5EF4-FFF2-40B4-BE49-F238E27FC236}">
                <a16:creationId xmlns:a16="http://schemas.microsoft.com/office/drawing/2014/main" id="{C5DC28DD-39B7-596F-3E26-D41C704F566B}"/>
              </a:ext>
            </a:extLst>
          </xdr:cNvPr>
          <xdr:cNvGrpSpPr/>
        </xdr:nvGrpSpPr>
        <xdr:grpSpPr>
          <a:xfrm>
            <a:off x="3074147" y="344955"/>
            <a:ext cx="2789333" cy="9884505"/>
            <a:chOff x="3074147" y="344955"/>
            <a:chExt cx="2789333" cy="9884505"/>
          </a:xfrm>
        </xdr:grpSpPr>
        <xdr:grpSp>
          <xdr:nvGrpSpPr>
            <xdr:cNvPr id="98" name="Group 97">
              <a:extLst>
                <a:ext uri="{FF2B5EF4-FFF2-40B4-BE49-F238E27FC236}">
                  <a16:creationId xmlns:a16="http://schemas.microsoft.com/office/drawing/2014/main" id="{CA54B588-703F-BD6E-835D-8D45A4FA9690}"/>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182" name="Rectangle: Top Corners Rounded 181">
                <a:hlinkClick xmlns:r="http://schemas.openxmlformats.org/officeDocument/2006/relationships" r:id="rId2"/>
                <a:extLst>
                  <a:ext uri="{FF2B5EF4-FFF2-40B4-BE49-F238E27FC236}">
                    <a16:creationId xmlns:a16="http://schemas.microsoft.com/office/drawing/2014/main" id="{19C87B97-6ED6-F3F0-94A0-2B0D031344AC}"/>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183" name="Rectangle: Top Corners Rounded 182">
                <a:extLst>
                  <a:ext uri="{FF2B5EF4-FFF2-40B4-BE49-F238E27FC236}">
                    <a16:creationId xmlns:a16="http://schemas.microsoft.com/office/drawing/2014/main" id="{465873F2-F213-F972-4BEB-51562A342155}"/>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99" name="Group 98">
              <a:extLst>
                <a:ext uri="{FF2B5EF4-FFF2-40B4-BE49-F238E27FC236}">
                  <a16:creationId xmlns:a16="http://schemas.microsoft.com/office/drawing/2014/main" id="{0512D660-E724-C40B-340E-B3DA5CA92008}"/>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180" name="Rectangle: Top Corners Rounded 179">
                <a:hlinkClick xmlns:r="http://schemas.openxmlformats.org/officeDocument/2006/relationships" r:id="rId3"/>
                <a:extLst>
                  <a:ext uri="{FF2B5EF4-FFF2-40B4-BE49-F238E27FC236}">
                    <a16:creationId xmlns:a16="http://schemas.microsoft.com/office/drawing/2014/main" id="{3C6A384A-426A-C3AA-754B-FC3EC63C2C24}"/>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181" name="Rectangle: Top Corners Rounded 180">
                <a:extLst>
                  <a:ext uri="{FF2B5EF4-FFF2-40B4-BE49-F238E27FC236}">
                    <a16:creationId xmlns:a16="http://schemas.microsoft.com/office/drawing/2014/main" id="{C8B543A3-B81D-519E-DF15-6AD421C819FC}"/>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00" name="Group 99">
              <a:extLst>
                <a:ext uri="{FF2B5EF4-FFF2-40B4-BE49-F238E27FC236}">
                  <a16:creationId xmlns:a16="http://schemas.microsoft.com/office/drawing/2014/main" id="{F40D65D7-38D7-E0B3-16D1-EA582FAF5F1C}"/>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178" name="Rectangle: Top Corners Rounded 177">
                <a:hlinkClick xmlns:r="http://schemas.openxmlformats.org/officeDocument/2006/relationships" r:id="rId4"/>
                <a:extLst>
                  <a:ext uri="{FF2B5EF4-FFF2-40B4-BE49-F238E27FC236}">
                    <a16:creationId xmlns:a16="http://schemas.microsoft.com/office/drawing/2014/main" id="{AB5720FE-EF40-626C-7DE9-CA821C72664D}"/>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179" name="Rectangle: Top Corners Rounded 178">
                <a:extLst>
                  <a:ext uri="{FF2B5EF4-FFF2-40B4-BE49-F238E27FC236}">
                    <a16:creationId xmlns:a16="http://schemas.microsoft.com/office/drawing/2014/main" id="{E7738389-31D4-7530-8C47-5E94353F4FC1}"/>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01" name="Group 100">
              <a:extLst>
                <a:ext uri="{FF2B5EF4-FFF2-40B4-BE49-F238E27FC236}">
                  <a16:creationId xmlns:a16="http://schemas.microsoft.com/office/drawing/2014/main" id="{A59FD05B-3A55-28AC-8117-5DE9428287AD}"/>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176" name="Rectangle: Top Corners Rounded 175">
                <a:hlinkClick xmlns:r="http://schemas.openxmlformats.org/officeDocument/2006/relationships" r:id="rId5"/>
                <a:extLst>
                  <a:ext uri="{FF2B5EF4-FFF2-40B4-BE49-F238E27FC236}">
                    <a16:creationId xmlns:a16="http://schemas.microsoft.com/office/drawing/2014/main" id="{04C315F6-CFD7-AAD3-2695-CBE7A471BDBD}"/>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177" name="Rectangle: Top Corners Rounded 176">
                <a:extLst>
                  <a:ext uri="{FF2B5EF4-FFF2-40B4-BE49-F238E27FC236}">
                    <a16:creationId xmlns:a16="http://schemas.microsoft.com/office/drawing/2014/main" id="{6F9B266C-848B-E7B1-79E8-94A107EF3140}"/>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02" name="Rounded Rectangle 33">
              <a:extLst>
                <a:ext uri="{FF2B5EF4-FFF2-40B4-BE49-F238E27FC236}">
                  <a16:creationId xmlns:a16="http://schemas.microsoft.com/office/drawing/2014/main" id="{BA7414A1-B34A-152E-9030-D307C92F51F2}"/>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103" name="Group 102">
              <a:extLst>
                <a:ext uri="{FF2B5EF4-FFF2-40B4-BE49-F238E27FC236}">
                  <a16:creationId xmlns:a16="http://schemas.microsoft.com/office/drawing/2014/main" id="{4DF18CFF-1632-0381-28F3-28287E93BEEA}"/>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174" name="Rectangle: Top Corners Rounded 173">
                <a:hlinkClick xmlns:r="http://schemas.openxmlformats.org/officeDocument/2006/relationships" r:id="rId6"/>
                <a:extLst>
                  <a:ext uri="{FF2B5EF4-FFF2-40B4-BE49-F238E27FC236}">
                    <a16:creationId xmlns:a16="http://schemas.microsoft.com/office/drawing/2014/main" id="{6587A755-B1A3-CD0F-C9B6-8536C36D57B7}"/>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175" name="Rectangle: Top Corners Rounded 174">
                <a:extLst>
                  <a:ext uri="{FF2B5EF4-FFF2-40B4-BE49-F238E27FC236}">
                    <a16:creationId xmlns:a16="http://schemas.microsoft.com/office/drawing/2014/main" id="{F631E3B4-B998-D3C2-9C9A-96ECDABAB7EC}"/>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04" name="Group 103">
              <a:extLst>
                <a:ext uri="{FF2B5EF4-FFF2-40B4-BE49-F238E27FC236}">
                  <a16:creationId xmlns:a16="http://schemas.microsoft.com/office/drawing/2014/main" id="{AB6021DA-B5F6-13E0-34C8-9ECF31C6B057}"/>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172" name="Rectangle: Top Corners Rounded 171">
                <a:hlinkClick xmlns:r="http://schemas.openxmlformats.org/officeDocument/2006/relationships" r:id="rId7"/>
                <a:extLst>
                  <a:ext uri="{FF2B5EF4-FFF2-40B4-BE49-F238E27FC236}">
                    <a16:creationId xmlns:a16="http://schemas.microsoft.com/office/drawing/2014/main" id="{4422525F-2B73-DD8E-0648-71F7ECBCA97D}"/>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173" name="Rectangle: Top Corners Rounded 172">
                <a:extLst>
                  <a:ext uri="{FF2B5EF4-FFF2-40B4-BE49-F238E27FC236}">
                    <a16:creationId xmlns:a16="http://schemas.microsoft.com/office/drawing/2014/main" id="{912BDD4F-EF14-2E6E-7052-5AB6C25D65E1}"/>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05" name="Group 104">
              <a:extLst>
                <a:ext uri="{FF2B5EF4-FFF2-40B4-BE49-F238E27FC236}">
                  <a16:creationId xmlns:a16="http://schemas.microsoft.com/office/drawing/2014/main" id="{E728E0B2-FAC2-63EC-C2BE-CF623232D8C5}"/>
                </a:ext>
              </a:extLst>
            </xdr:cNvPr>
            <xdr:cNvGrpSpPr/>
          </xdr:nvGrpSpPr>
          <xdr:grpSpPr>
            <a:xfrm>
              <a:off x="3119852" y="5256023"/>
              <a:ext cx="2731760" cy="2124208"/>
              <a:chOff x="3074147" y="6195660"/>
              <a:chExt cx="2731760" cy="2124208"/>
            </a:xfrm>
          </xdr:grpSpPr>
          <xdr:sp macro="" textlink="">
            <xdr:nvSpPr>
              <xdr:cNvPr id="153" name="Rounded Rectangle 33">
                <a:extLst>
                  <a:ext uri="{FF2B5EF4-FFF2-40B4-BE49-F238E27FC236}">
                    <a16:creationId xmlns:a16="http://schemas.microsoft.com/office/drawing/2014/main" id="{AFC6BF59-C8F4-97A5-46CE-8B554BC4DF82}"/>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154" name="Group 153">
                <a:extLst>
                  <a:ext uri="{FF2B5EF4-FFF2-40B4-BE49-F238E27FC236}">
                    <a16:creationId xmlns:a16="http://schemas.microsoft.com/office/drawing/2014/main" id="{6861CFB0-6F2C-B64E-8840-ECCA56A9F50C}"/>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170" name="Rectangle: Top Corners Rounded 169">
                  <a:hlinkClick xmlns:r="http://schemas.openxmlformats.org/officeDocument/2006/relationships" r:id="rId8"/>
                  <a:extLst>
                    <a:ext uri="{FF2B5EF4-FFF2-40B4-BE49-F238E27FC236}">
                      <a16:creationId xmlns:a16="http://schemas.microsoft.com/office/drawing/2014/main" id="{83E25F7B-09A8-B30A-1A2B-B0FC43144DDD}"/>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171" name="Rectangle: Top Corners Rounded 170">
                  <a:extLst>
                    <a:ext uri="{FF2B5EF4-FFF2-40B4-BE49-F238E27FC236}">
                      <a16:creationId xmlns:a16="http://schemas.microsoft.com/office/drawing/2014/main" id="{4A585978-6749-C03A-04D1-DBDC62AF90D5}"/>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5" name="Group 154">
                <a:extLst>
                  <a:ext uri="{FF2B5EF4-FFF2-40B4-BE49-F238E27FC236}">
                    <a16:creationId xmlns:a16="http://schemas.microsoft.com/office/drawing/2014/main" id="{CF23EA51-1AA0-D41C-6F88-6FD07028E7E0}"/>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168" name="Rectangle: Top Corners Rounded 167">
                  <a:hlinkClick xmlns:r="http://schemas.openxmlformats.org/officeDocument/2006/relationships" r:id="rId9"/>
                  <a:extLst>
                    <a:ext uri="{FF2B5EF4-FFF2-40B4-BE49-F238E27FC236}">
                      <a16:creationId xmlns:a16="http://schemas.microsoft.com/office/drawing/2014/main" id="{3786F7FF-E697-18BA-0C41-016631955483}"/>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169" name="Rectangle: Top Corners Rounded 168">
                  <a:extLst>
                    <a:ext uri="{FF2B5EF4-FFF2-40B4-BE49-F238E27FC236}">
                      <a16:creationId xmlns:a16="http://schemas.microsoft.com/office/drawing/2014/main" id="{88FC1749-C7E1-EA70-017F-7449C2633FC6}"/>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6" name="Group 155">
                <a:extLst>
                  <a:ext uri="{FF2B5EF4-FFF2-40B4-BE49-F238E27FC236}">
                    <a16:creationId xmlns:a16="http://schemas.microsoft.com/office/drawing/2014/main" id="{C6E3C4CE-C6C5-7EC8-9496-CB6EC9D74389}"/>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166" name="Rectangle: Top Corners Rounded 165">
                  <a:hlinkClick xmlns:r="http://schemas.openxmlformats.org/officeDocument/2006/relationships" r:id="rId10"/>
                  <a:extLst>
                    <a:ext uri="{FF2B5EF4-FFF2-40B4-BE49-F238E27FC236}">
                      <a16:creationId xmlns:a16="http://schemas.microsoft.com/office/drawing/2014/main" id="{CCE2E895-9F70-DAB7-6341-B90298E6BCA9}"/>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167" name="Rectangle: Top Corners Rounded 166">
                  <a:extLst>
                    <a:ext uri="{FF2B5EF4-FFF2-40B4-BE49-F238E27FC236}">
                      <a16:creationId xmlns:a16="http://schemas.microsoft.com/office/drawing/2014/main" id="{071EA27C-7F4D-26B2-4832-23F0DB38341E}"/>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7" name="Group 156">
                <a:extLst>
                  <a:ext uri="{FF2B5EF4-FFF2-40B4-BE49-F238E27FC236}">
                    <a16:creationId xmlns:a16="http://schemas.microsoft.com/office/drawing/2014/main" id="{08EAD988-A782-3592-103A-4B6365D9635B}"/>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164" name="Rectangle: Top Corners Rounded 163">
                  <a:hlinkClick xmlns:r="http://schemas.openxmlformats.org/officeDocument/2006/relationships" r:id="rId11"/>
                  <a:extLst>
                    <a:ext uri="{FF2B5EF4-FFF2-40B4-BE49-F238E27FC236}">
                      <a16:creationId xmlns:a16="http://schemas.microsoft.com/office/drawing/2014/main" id="{D3DA2684-9E4D-273F-D6E6-DED8781872F9}"/>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165" name="Rectangle: Top Corners Rounded 164">
                  <a:extLst>
                    <a:ext uri="{FF2B5EF4-FFF2-40B4-BE49-F238E27FC236}">
                      <a16:creationId xmlns:a16="http://schemas.microsoft.com/office/drawing/2014/main" id="{0F5748F8-A6F6-6CC6-341B-D9B0F63DD399}"/>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8" name="Group 157">
                <a:extLst>
                  <a:ext uri="{FF2B5EF4-FFF2-40B4-BE49-F238E27FC236}">
                    <a16:creationId xmlns:a16="http://schemas.microsoft.com/office/drawing/2014/main" id="{34EE1374-7898-EE5F-86C9-5C3E0105077C}"/>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162" name="Rectangle: Top Corners Rounded 161">
                  <a:hlinkClick xmlns:r="http://schemas.openxmlformats.org/officeDocument/2006/relationships" r:id="rId12"/>
                  <a:extLst>
                    <a:ext uri="{FF2B5EF4-FFF2-40B4-BE49-F238E27FC236}">
                      <a16:creationId xmlns:a16="http://schemas.microsoft.com/office/drawing/2014/main" id="{3954A64B-CD36-4344-1BE2-BC16D8A1C7B2}"/>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163" name="Rectangle: Top Corners Rounded 162">
                  <a:extLst>
                    <a:ext uri="{FF2B5EF4-FFF2-40B4-BE49-F238E27FC236}">
                      <a16:creationId xmlns:a16="http://schemas.microsoft.com/office/drawing/2014/main" id="{0DE2399E-E82A-19B3-25D9-73554D2CA67C}"/>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9" name="Group 158">
                <a:extLst>
                  <a:ext uri="{FF2B5EF4-FFF2-40B4-BE49-F238E27FC236}">
                    <a16:creationId xmlns:a16="http://schemas.microsoft.com/office/drawing/2014/main" id="{9C7CD189-50BB-B84F-6A5E-79AC77117390}"/>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160" name="Rectangle: Top Corners Rounded 159">
                  <a:hlinkClick xmlns:r="http://schemas.openxmlformats.org/officeDocument/2006/relationships" r:id="rId13"/>
                  <a:extLst>
                    <a:ext uri="{FF2B5EF4-FFF2-40B4-BE49-F238E27FC236}">
                      <a16:creationId xmlns:a16="http://schemas.microsoft.com/office/drawing/2014/main" id="{26B10E55-8237-5DF8-4DE0-93841CB42602}"/>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161" name="Rectangle: Top Corners Rounded 160">
                  <a:extLst>
                    <a:ext uri="{FF2B5EF4-FFF2-40B4-BE49-F238E27FC236}">
                      <a16:creationId xmlns:a16="http://schemas.microsoft.com/office/drawing/2014/main" id="{7CBB9936-8B92-1938-3371-CEE45EC844CA}"/>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106" name="Group 105">
              <a:extLst>
                <a:ext uri="{FF2B5EF4-FFF2-40B4-BE49-F238E27FC236}">
                  <a16:creationId xmlns:a16="http://schemas.microsoft.com/office/drawing/2014/main" id="{21B622AC-7F53-CCE5-C380-FF2B2DF678BA}"/>
                </a:ext>
              </a:extLst>
            </xdr:cNvPr>
            <xdr:cNvGrpSpPr/>
          </xdr:nvGrpSpPr>
          <xdr:grpSpPr>
            <a:xfrm>
              <a:off x="3119852" y="7457030"/>
              <a:ext cx="2743628" cy="2151640"/>
              <a:chOff x="3074147" y="8433176"/>
              <a:chExt cx="2743628" cy="2151640"/>
            </a:xfrm>
          </xdr:grpSpPr>
          <xdr:sp macro="" textlink="">
            <xdr:nvSpPr>
              <xdr:cNvPr id="134" name="Rounded Rectangle 33">
                <a:extLst>
                  <a:ext uri="{FF2B5EF4-FFF2-40B4-BE49-F238E27FC236}">
                    <a16:creationId xmlns:a16="http://schemas.microsoft.com/office/drawing/2014/main" id="{A6B303E3-B932-6DA6-DDFC-DA127A974E77}"/>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135" name="Group 134">
                <a:extLst>
                  <a:ext uri="{FF2B5EF4-FFF2-40B4-BE49-F238E27FC236}">
                    <a16:creationId xmlns:a16="http://schemas.microsoft.com/office/drawing/2014/main" id="{9F92F4C5-6E5D-77B8-DE12-7ED0D827E5B8}"/>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151" name="Rectangle: Top Corners Rounded 150">
                  <a:hlinkClick xmlns:r="http://schemas.openxmlformats.org/officeDocument/2006/relationships" r:id="rId14"/>
                  <a:extLst>
                    <a:ext uri="{FF2B5EF4-FFF2-40B4-BE49-F238E27FC236}">
                      <a16:creationId xmlns:a16="http://schemas.microsoft.com/office/drawing/2014/main" id="{99EFD478-F4F3-E8EB-C434-2B722CCA08BD}"/>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152" name="Rectangle: Top Corners Rounded 151">
                  <a:extLst>
                    <a:ext uri="{FF2B5EF4-FFF2-40B4-BE49-F238E27FC236}">
                      <a16:creationId xmlns:a16="http://schemas.microsoft.com/office/drawing/2014/main" id="{2F9CA4A7-EC9D-1B91-83AB-52FF5A999D44}"/>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6" name="Group 135">
                <a:extLst>
                  <a:ext uri="{FF2B5EF4-FFF2-40B4-BE49-F238E27FC236}">
                    <a16:creationId xmlns:a16="http://schemas.microsoft.com/office/drawing/2014/main" id="{9338EEA2-753F-55F6-E758-1AF20AFF0282}"/>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149" name="Rectangle: Top Corners Rounded 148">
                  <a:hlinkClick xmlns:r="http://schemas.openxmlformats.org/officeDocument/2006/relationships" r:id="rId15"/>
                  <a:extLst>
                    <a:ext uri="{FF2B5EF4-FFF2-40B4-BE49-F238E27FC236}">
                      <a16:creationId xmlns:a16="http://schemas.microsoft.com/office/drawing/2014/main" id="{DC4857E6-FC67-BE55-8DE5-859FD9D86F0F}"/>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150" name="Rectangle: Top Corners Rounded 149">
                  <a:extLst>
                    <a:ext uri="{FF2B5EF4-FFF2-40B4-BE49-F238E27FC236}">
                      <a16:creationId xmlns:a16="http://schemas.microsoft.com/office/drawing/2014/main" id="{B9AA8989-E5C1-1BA5-5C50-3CE0C8E64664}"/>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7" name="Group 136">
                <a:extLst>
                  <a:ext uri="{FF2B5EF4-FFF2-40B4-BE49-F238E27FC236}">
                    <a16:creationId xmlns:a16="http://schemas.microsoft.com/office/drawing/2014/main" id="{9C7F36AE-D1B3-1C6B-63D5-A09CC99BC433}"/>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147" name="Rectangle: Top Corners Rounded 146">
                  <a:hlinkClick xmlns:r="http://schemas.openxmlformats.org/officeDocument/2006/relationships" r:id="rId16"/>
                  <a:extLst>
                    <a:ext uri="{FF2B5EF4-FFF2-40B4-BE49-F238E27FC236}">
                      <a16:creationId xmlns:a16="http://schemas.microsoft.com/office/drawing/2014/main" id="{3ABDE2D9-E417-B384-FA8E-AA879AA1F8B3}"/>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148" name="Rectangle: Top Corners Rounded 147">
                  <a:extLst>
                    <a:ext uri="{FF2B5EF4-FFF2-40B4-BE49-F238E27FC236}">
                      <a16:creationId xmlns:a16="http://schemas.microsoft.com/office/drawing/2014/main" id="{929D3458-BFA2-F946-BAD5-271773D69333}"/>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8" name="Group 137">
                <a:extLst>
                  <a:ext uri="{FF2B5EF4-FFF2-40B4-BE49-F238E27FC236}">
                    <a16:creationId xmlns:a16="http://schemas.microsoft.com/office/drawing/2014/main" id="{99B8F3FF-D20F-B0B0-FBED-AF959EA41795}"/>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145" name="Rectangle: Top Corners Rounded 144">
                  <a:hlinkClick xmlns:r="http://schemas.openxmlformats.org/officeDocument/2006/relationships" r:id="rId17"/>
                  <a:extLst>
                    <a:ext uri="{FF2B5EF4-FFF2-40B4-BE49-F238E27FC236}">
                      <a16:creationId xmlns:a16="http://schemas.microsoft.com/office/drawing/2014/main" id="{0D560462-15ED-7036-8F3E-1C8645EBD228}"/>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146" name="Rectangle: Top Corners Rounded 145">
                  <a:extLst>
                    <a:ext uri="{FF2B5EF4-FFF2-40B4-BE49-F238E27FC236}">
                      <a16:creationId xmlns:a16="http://schemas.microsoft.com/office/drawing/2014/main" id="{880F831B-5D85-8291-7511-CB7956FC1234}"/>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9" name="Group 138">
                <a:extLst>
                  <a:ext uri="{FF2B5EF4-FFF2-40B4-BE49-F238E27FC236}">
                    <a16:creationId xmlns:a16="http://schemas.microsoft.com/office/drawing/2014/main" id="{72C30A96-B5DB-95E1-A13A-0AA961097C98}"/>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143" name="Rectangle: Top Corners Rounded 142">
                  <a:hlinkClick xmlns:r="http://schemas.openxmlformats.org/officeDocument/2006/relationships" r:id="rId18"/>
                  <a:extLst>
                    <a:ext uri="{FF2B5EF4-FFF2-40B4-BE49-F238E27FC236}">
                      <a16:creationId xmlns:a16="http://schemas.microsoft.com/office/drawing/2014/main" id="{3AFC5552-4BA3-A35C-ECC1-9E6D1FFFC65B}"/>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144" name="Rectangle: Top Corners Rounded 143">
                  <a:extLst>
                    <a:ext uri="{FF2B5EF4-FFF2-40B4-BE49-F238E27FC236}">
                      <a16:creationId xmlns:a16="http://schemas.microsoft.com/office/drawing/2014/main" id="{2068698A-CE55-02B0-52D6-3AA1C7C22AE5}"/>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40" name="Group 139">
                <a:extLst>
                  <a:ext uri="{FF2B5EF4-FFF2-40B4-BE49-F238E27FC236}">
                    <a16:creationId xmlns:a16="http://schemas.microsoft.com/office/drawing/2014/main" id="{CA47FE54-F165-EC26-FE1B-A86BB047D5E1}"/>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141" name="Rectangle: Top Corners Rounded 140">
                  <a:hlinkClick xmlns:r="http://schemas.openxmlformats.org/officeDocument/2006/relationships" r:id="rId19"/>
                  <a:extLst>
                    <a:ext uri="{FF2B5EF4-FFF2-40B4-BE49-F238E27FC236}">
                      <a16:creationId xmlns:a16="http://schemas.microsoft.com/office/drawing/2014/main" id="{BC5C4246-576C-A2FE-095E-39A7CEF46A4D}"/>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142" name="Rectangle: Top Corners Rounded 141">
                  <a:extLst>
                    <a:ext uri="{FF2B5EF4-FFF2-40B4-BE49-F238E27FC236}">
                      <a16:creationId xmlns:a16="http://schemas.microsoft.com/office/drawing/2014/main" id="{2332D981-DAE4-E3F9-04B7-07F734ED9C07}"/>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107" name="Rounded Rectangle 33">
              <a:extLst>
                <a:ext uri="{FF2B5EF4-FFF2-40B4-BE49-F238E27FC236}">
                  <a16:creationId xmlns:a16="http://schemas.microsoft.com/office/drawing/2014/main" id="{95981737-3205-1BA0-A10D-410385D29210}"/>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108" name="Group 107">
              <a:extLst>
                <a:ext uri="{FF2B5EF4-FFF2-40B4-BE49-F238E27FC236}">
                  <a16:creationId xmlns:a16="http://schemas.microsoft.com/office/drawing/2014/main" id="{E0F283F9-8BA7-99C1-E569-3BD0FF15D904}"/>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132" name="Rectangle: Top Corners Rounded 131">
                <a:hlinkClick xmlns:r="http://schemas.openxmlformats.org/officeDocument/2006/relationships" r:id="rId20"/>
                <a:extLst>
                  <a:ext uri="{FF2B5EF4-FFF2-40B4-BE49-F238E27FC236}">
                    <a16:creationId xmlns:a16="http://schemas.microsoft.com/office/drawing/2014/main" id="{7074A1D8-DF4F-6574-443A-EBD23F1097AB}"/>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133" name="Rectangle: Top Corners Rounded 132">
                <a:extLst>
                  <a:ext uri="{FF2B5EF4-FFF2-40B4-BE49-F238E27FC236}">
                    <a16:creationId xmlns:a16="http://schemas.microsoft.com/office/drawing/2014/main" id="{57CBE7A8-8FE3-5812-C318-68CBDF508EC6}"/>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09" name="Group 108">
              <a:extLst>
                <a:ext uri="{FF2B5EF4-FFF2-40B4-BE49-F238E27FC236}">
                  <a16:creationId xmlns:a16="http://schemas.microsoft.com/office/drawing/2014/main" id="{78CE2372-9F37-2C2D-2F21-A8D4D27682F8}"/>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130" name="Rectangle: Top Corners Rounded 129">
                <a:hlinkClick xmlns:r="http://schemas.openxmlformats.org/officeDocument/2006/relationships" r:id="rId21"/>
                <a:extLst>
                  <a:ext uri="{FF2B5EF4-FFF2-40B4-BE49-F238E27FC236}">
                    <a16:creationId xmlns:a16="http://schemas.microsoft.com/office/drawing/2014/main" id="{5F14C088-F552-7260-FBC7-C2236462F255}"/>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131" name="Rectangle: Top Corners Rounded 130">
                <a:extLst>
                  <a:ext uri="{FF2B5EF4-FFF2-40B4-BE49-F238E27FC236}">
                    <a16:creationId xmlns:a16="http://schemas.microsoft.com/office/drawing/2014/main" id="{F6CA0703-2014-4204-1445-2898EE96C556}"/>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0" name="Group 109">
              <a:extLst>
                <a:ext uri="{FF2B5EF4-FFF2-40B4-BE49-F238E27FC236}">
                  <a16:creationId xmlns:a16="http://schemas.microsoft.com/office/drawing/2014/main" id="{96471C2D-7DD1-6FF3-793A-A9FF49210FCF}"/>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128" name="Rectangle: Top Corners Rounded 127">
                <a:hlinkClick xmlns:r="http://schemas.openxmlformats.org/officeDocument/2006/relationships" r:id="rId22"/>
                <a:extLst>
                  <a:ext uri="{FF2B5EF4-FFF2-40B4-BE49-F238E27FC236}">
                    <a16:creationId xmlns:a16="http://schemas.microsoft.com/office/drawing/2014/main" id="{303C641A-BA2D-7873-34C5-EF57E5588F4D}"/>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129" name="Rectangle: Top Corners Rounded 128">
                <a:extLst>
                  <a:ext uri="{FF2B5EF4-FFF2-40B4-BE49-F238E27FC236}">
                    <a16:creationId xmlns:a16="http://schemas.microsoft.com/office/drawing/2014/main" id="{734BB585-1843-E47F-838D-678CBA1DC468}"/>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1" name="Group 110">
              <a:extLst>
                <a:ext uri="{FF2B5EF4-FFF2-40B4-BE49-F238E27FC236}">
                  <a16:creationId xmlns:a16="http://schemas.microsoft.com/office/drawing/2014/main" id="{79758598-FB2D-F063-762A-CD84E81F351D}"/>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126" name="Rectangle: Top Corners Rounded 125">
                <a:hlinkClick xmlns:r="http://schemas.openxmlformats.org/officeDocument/2006/relationships" r:id="rId23"/>
                <a:extLst>
                  <a:ext uri="{FF2B5EF4-FFF2-40B4-BE49-F238E27FC236}">
                    <a16:creationId xmlns:a16="http://schemas.microsoft.com/office/drawing/2014/main" id="{7F8B8ADF-731E-121C-2C04-8439EFC24F67}"/>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127" name="Rectangle: Top Corners Rounded 126">
                <a:extLst>
                  <a:ext uri="{FF2B5EF4-FFF2-40B4-BE49-F238E27FC236}">
                    <a16:creationId xmlns:a16="http://schemas.microsoft.com/office/drawing/2014/main" id="{521DB1A5-6874-7DE4-5893-C4334966816B}"/>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2" name="Group 111">
              <a:extLst>
                <a:ext uri="{FF2B5EF4-FFF2-40B4-BE49-F238E27FC236}">
                  <a16:creationId xmlns:a16="http://schemas.microsoft.com/office/drawing/2014/main" id="{4368747E-71C1-54EF-9AA3-CF06B4DE9AB3}"/>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124" name="Rectangle: Top Corners Rounded 123">
                <a:hlinkClick xmlns:r="http://schemas.openxmlformats.org/officeDocument/2006/relationships" r:id="rId24"/>
                <a:extLst>
                  <a:ext uri="{FF2B5EF4-FFF2-40B4-BE49-F238E27FC236}">
                    <a16:creationId xmlns:a16="http://schemas.microsoft.com/office/drawing/2014/main" id="{14CE5B04-2EC2-E89B-3A79-64CD2CDD183C}"/>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125" name="Rectangle: Top Corners Rounded 124">
                <a:extLst>
                  <a:ext uri="{FF2B5EF4-FFF2-40B4-BE49-F238E27FC236}">
                    <a16:creationId xmlns:a16="http://schemas.microsoft.com/office/drawing/2014/main" id="{E9479917-7429-086C-1D61-B8F9350174F4}"/>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3" name="Group 112">
              <a:extLst>
                <a:ext uri="{FF2B5EF4-FFF2-40B4-BE49-F238E27FC236}">
                  <a16:creationId xmlns:a16="http://schemas.microsoft.com/office/drawing/2014/main" id="{E4D6A929-0FBF-C5BC-AE25-09FD56F4D79E}"/>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122" name="Rectangle: Top Corners Rounded 121">
                <a:hlinkClick xmlns:r="http://schemas.openxmlformats.org/officeDocument/2006/relationships" r:id="rId25"/>
                <a:extLst>
                  <a:ext uri="{FF2B5EF4-FFF2-40B4-BE49-F238E27FC236}">
                    <a16:creationId xmlns:a16="http://schemas.microsoft.com/office/drawing/2014/main" id="{5B7FA366-7A94-7A5E-578E-F171E872B96A}"/>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123" name="Rectangle: Top Corners Rounded 122">
                <a:extLst>
                  <a:ext uri="{FF2B5EF4-FFF2-40B4-BE49-F238E27FC236}">
                    <a16:creationId xmlns:a16="http://schemas.microsoft.com/office/drawing/2014/main" id="{7799132F-8541-0489-C392-4D998F4B8157}"/>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4" name="Group 113">
              <a:extLst>
                <a:ext uri="{FF2B5EF4-FFF2-40B4-BE49-F238E27FC236}">
                  <a16:creationId xmlns:a16="http://schemas.microsoft.com/office/drawing/2014/main" id="{E2293D62-C576-19C4-D873-DA9180530653}"/>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120" name="Rectangle: Top Corners Rounded 119">
                <a:hlinkClick xmlns:r="http://schemas.openxmlformats.org/officeDocument/2006/relationships" r:id="rId26"/>
                <a:extLst>
                  <a:ext uri="{FF2B5EF4-FFF2-40B4-BE49-F238E27FC236}">
                    <a16:creationId xmlns:a16="http://schemas.microsoft.com/office/drawing/2014/main" id="{38E6139E-8297-C7A2-F6DB-280F3A7FAC58}"/>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121" name="Rectangle: Top Corners Rounded 120">
                <a:extLst>
                  <a:ext uri="{FF2B5EF4-FFF2-40B4-BE49-F238E27FC236}">
                    <a16:creationId xmlns:a16="http://schemas.microsoft.com/office/drawing/2014/main" id="{F5870242-3311-208F-46E5-B946A8CE4DBD}"/>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5" name="Group 114">
              <a:extLst>
                <a:ext uri="{FF2B5EF4-FFF2-40B4-BE49-F238E27FC236}">
                  <a16:creationId xmlns:a16="http://schemas.microsoft.com/office/drawing/2014/main" id="{1F6381BD-1E18-849D-AEE5-D478912526C6}"/>
                </a:ext>
              </a:extLst>
            </xdr:cNvPr>
            <xdr:cNvGrpSpPr/>
          </xdr:nvGrpSpPr>
          <xdr:grpSpPr>
            <a:xfrm>
              <a:off x="3131721" y="9724270"/>
              <a:ext cx="2731751" cy="505190"/>
              <a:chOff x="3074147" y="10723689"/>
              <a:chExt cx="2731751" cy="505190"/>
            </a:xfrm>
          </xdr:grpSpPr>
          <xdr:grpSp>
            <xdr:nvGrpSpPr>
              <xdr:cNvPr id="116" name="Group 115">
                <a:extLst>
                  <a:ext uri="{FF2B5EF4-FFF2-40B4-BE49-F238E27FC236}">
                    <a16:creationId xmlns:a16="http://schemas.microsoft.com/office/drawing/2014/main" id="{3A207992-9F4B-1F73-7E17-7AF5D6C5F683}"/>
                  </a:ext>
                </a:extLst>
              </xdr:cNvPr>
              <xdr:cNvGrpSpPr/>
            </xdr:nvGrpSpPr>
            <xdr:grpSpPr>
              <a:xfrm>
                <a:off x="3259952" y="10953495"/>
                <a:ext cx="2545946" cy="275384"/>
                <a:chOff x="3271821" y="10945459"/>
                <a:chExt cx="2545946" cy="275384"/>
              </a:xfrm>
            </xdr:grpSpPr>
            <xdr:sp macro="" textlink="">
              <xdr:nvSpPr>
                <xdr:cNvPr id="118" name="Rectangle: Top Corners Rounded 117">
                  <a:hlinkClick xmlns:r="http://schemas.openxmlformats.org/officeDocument/2006/relationships" r:id="rId27"/>
                  <a:extLst>
                    <a:ext uri="{FF2B5EF4-FFF2-40B4-BE49-F238E27FC236}">
                      <a16:creationId xmlns:a16="http://schemas.microsoft.com/office/drawing/2014/main" id="{75352725-4F22-8C36-58BF-EFAE8630981C}"/>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119" name="Rectangle: Top Corners Rounded 118">
                  <a:extLst>
                    <a:ext uri="{FF2B5EF4-FFF2-40B4-BE49-F238E27FC236}">
                      <a16:creationId xmlns:a16="http://schemas.microsoft.com/office/drawing/2014/main" id="{8AC550A2-BDED-F7E1-3BAE-97581296D120}"/>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17" name="Rounded Rectangle 33">
                <a:extLst>
                  <a:ext uri="{FF2B5EF4-FFF2-40B4-BE49-F238E27FC236}">
                    <a16:creationId xmlns:a16="http://schemas.microsoft.com/office/drawing/2014/main" id="{CD2A7807-E6D5-3249-DA41-AFDD36E70A73}"/>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96" name="Rectangle: Top Corners Rounded 95">
            <a:hlinkClick xmlns:r="http://schemas.openxmlformats.org/officeDocument/2006/relationships" r:id="rId28"/>
            <a:extLst>
              <a:ext uri="{FF2B5EF4-FFF2-40B4-BE49-F238E27FC236}">
                <a16:creationId xmlns:a16="http://schemas.microsoft.com/office/drawing/2014/main" id="{43D358BD-4ED1-2B5E-9081-A7555F09655E}"/>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97" name="Rectangle: Top Corners Rounded 96">
            <a:extLst>
              <a:ext uri="{FF2B5EF4-FFF2-40B4-BE49-F238E27FC236}">
                <a16:creationId xmlns:a16="http://schemas.microsoft.com/office/drawing/2014/main" id="{E1BDDE27-A277-BED7-816E-D3B6FC36715B}"/>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72571</xdr:colOff>
      <xdr:row>0</xdr:row>
      <xdr:rowOff>90714</xdr:rowOff>
    </xdr:from>
    <xdr:to>
      <xdr:col>1</xdr:col>
      <xdr:colOff>72571</xdr:colOff>
      <xdr:row>3</xdr:row>
      <xdr:rowOff>53521</xdr:rowOff>
    </xdr:to>
    <xdr:pic>
      <xdr:nvPicPr>
        <xdr:cNvPr id="2" name="Picture 310">
          <a:hlinkClick xmlns:r="http://schemas.openxmlformats.org/officeDocument/2006/relationships" r:id="rId1"/>
          <a:extLst>
            <a:ext uri="{FF2B5EF4-FFF2-40B4-BE49-F238E27FC236}">
              <a16:creationId xmlns:a16="http://schemas.microsoft.com/office/drawing/2014/main" id="{A70929D3-BD43-4183-98C6-00D5D5B73189}"/>
            </a:ext>
          </a:extLst>
        </xdr:cNvPr>
        <xdr:cNvPicPr>
          <a:picLocks noChangeAspect="1"/>
        </xdr:cNvPicPr>
      </xdr:nvPicPr>
      <xdr:blipFill>
        <a:blip xmlns:r="http://schemas.openxmlformats.org/officeDocument/2006/relationships" r:embed="rId2"/>
        <a:stretch>
          <a:fillRect/>
        </a:stretch>
      </xdr:blipFill>
      <xdr:spPr>
        <a:xfrm>
          <a:off x="348796" y="90714"/>
          <a:ext cx="2442243" cy="562882"/>
        </a:xfrm>
        <a:prstGeom prst="rect">
          <a:avLst/>
        </a:prstGeom>
      </xdr:spPr>
    </xdr:pic>
    <xdr:clientData/>
  </xdr:twoCellAnchor>
  <xdr:twoCellAnchor>
    <xdr:from>
      <xdr:col>14</xdr:col>
      <xdr:colOff>0</xdr:colOff>
      <xdr:row>26</xdr:row>
      <xdr:rowOff>130175</xdr:rowOff>
    </xdr:from>
    <xdr:to>
      <xdr:col>14</xdr:col>
      <xdr:colOff>0</xdr:colOff>
      <xdr:row>32</xdr:row>
      <xdr:rowOff>91168</xdr:rowOff>
    </xdr:to>
    <xdr:sp macro="" textlink="">
      <xdr:nvSpPr>
        <xdr:cNvPr id="3" name="TextBox 2">
          <a:extLst>
            <a:ext uri="{FF2B5EF4-FFF2-40B4-BE49-F238E27FC236}">
              <a16:creationId xmlns:a16="http://schemas.microsoft.com/office/drawing/2014/main" id="{0E6F3D8D-EA1F-47FC-ADD9-0B2C40879A6E}"/>
            </a:ext>
          </a:extLst>
        </xdr:cNvPr>
        <xdr:cNvSpPr txBox="1"/>
      </xdr:nvSpPr>
      <xdr:spPr>
        <a:xfrm>
          <a:off x="10487025" y="7940675"/>
          <a:ext cx="0" cy="11706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AU" sz="3600" b="1">
              <a:solidFill>
                <a:schemeClr val="accent3">
                  <a:lumMod val="75000"/>
                </a:schemeClr>
              </a:solidFill>
            </a:rPr>
            <a:t>5.5%</a:t>
          </a:r>
        </a:p>
      </xdr:txBody>
    </xdr:sp>
    <xdr:clientData/>
  </xdr:twoCellAnchor>
  <xdr:twoCellAnchor editAs="oneCell">
    <xdr:from>
      <xdr:col>7</xdr:col>
      <xdr:colOff>165190</xdr:colOff>
      <xdr:row>10</xdr:row>
      <xdr:rowOff>63409</xdr:rowOff>
    </xdr:from>
    <xdr:to>
      <xdr:col>7</xdr:col>
      <xdr:colOff>165190</xdr:colOff>
      <xdr:row>16</xdr:row>
      <xdr:rowOff>76743</xdr:rowOff>
    </xdr:to>
    <xdr:pic>
      <xdr:nvPicPr>
        <xdr:cNvPr id="136" name="Graphic 135" descr="Construction worker male outline">
          <a:extLst>
            <a:ext uri="{FF2B5EF4-FFF2-40B4-BE49-F238E27FC236}">
              <a16:creationId xmlns:a16="http://schemas.microsoft.com/office/drawing/2014/main" id="{21CC5167-53A2-4685-8BAA-417A5D35E11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794215" y="2035084"/>
          <a:ext cx="1195137" cy="1184910"/>
        </a:xfrm>
        <a:prstGeom prst="rect">
          <a:avLst/>
        </a:prstGeom>
      </xdr:spPr>
    </xdr:pic>
    <xdr:clientData/>
  </xdr:twoCellAnchor>
  <xdr:twoCellAnchor editAs="oneCell">
    <xdr:from>
      <xdr:col>13</xdr:col>
      <xdr:colOff>192134</xdr:colOff>
      <xdr:row>21</xdr:row>
      <xdr:rowOff>214473</xdr:rowOff>
    </xdr:from>
    <xdr:to>
      <xdr:col>13</xdr:col>
      <xdr:colOff>192134</xdr:colOff>
      <xdr:row>27</xdr:row>
      <xdr:rowOff>186444</xdr:rowOff>
    </xdr:to>
    <xdr:pic>
      <xdr:nvPicPr>
        <xdr:cNvPr id="137" name="Picture 136">
          <a:extLst>
            <a:ext uri="{FF2B5EF4-FFF2-40B4-BE49-F238E27FC236}">
              <a16:creationId xmlns:a16="http://schemas.microsoft.com/office/drawing/2014/main" id="{3AFFB62F-1ABA-43C1-B845-29250E7C2585}"/>
            </a:ext>
          </a:extLst>
        </xdr:cNvPr>
        <xdr:cNvPicPr>
          <a:picLocks noChangeAspect="1"/>
        </xdr:cNvPicPr>
      </xdr:nvPicPr>
      <xdr:blipFill rotWithShape="1">
        <a:blip xmlns:r="http://schemas.openxmlformats.org/officeDocument/2006/relationships" r:embed="rId5"/>
        <a:srcRect l="4096" r="56061" b="31259"/>
        <a:stretch/>
      </xdr:blipFill>
      <xdr:spPr>
        <a:xfrm>
          <a:off x="9107534" y="4272123"/>
          <a:ext cx="1212895" cy="1191170"/>
        </a:xfrm>
        <a:prstGeom prst="rect">
          <a:avLst/>
        </a:prstGeom>
      </xdr:spPr>
    </xdr:pic>
    <xdr:clientData/>
  </xdr:twoCellAnchor>
  <xdr:twoCellAnchor editAs="oneCell">
    <xdr:from>
      <xdr:col>16</xdr:col>
      <xdr:colOff>103658</xdr:colOff>
      <xdr:row>21</xdr:row>
      <xdr:rowOff>391153</xdr:rowOff>
    </xdr:from>
    <xdr:to>
      <xdr:col>16</xdr:col>
      <xdr:colOff>103658</xdr:colOff>
      <xdr:row>26</xdr:row>
      <xdr:rowOff>44054</xdr:rowOff>
    </xdr:to>
    <xdr:pic>
      <xdr:nvPicPr>
        <xdr:cNvPr id="138" name="Picture 137">
          <a:extLst>
            <a:ext uri="{FF2B5EF4-FFF2-40B4-BE49-F238E27FC236}">
              <a16:creationId xmlns:a16="http://schemas.microsoft.com/office/drawing/2014/main" id="{3A9C2754-E02A-4F6E-B59F-041B1A6A1590}"/>
            </a:ext>
          </a:extLst>
        </xdr:cNvPr>
        <xdr:cNvPicPr>
          <a:picLocks noChangeAspect="1"/>
        </xdr:cNvPicPr>
      </xdr:nvPicPr>
      <xdr:blipFill rotWithShape="1">
        <a:blip xmlns:r="http://schemas.openxmlformats.org/officeDocument/2006/relationships" r:embed="rId6"/>
        <a:srcRect l="5797" r="8704"/>
        <a:stretch/>
      </xdr:blipFill>
      <xdr:spPr>
        <a:xfrm>
          <a:off x="11066933" y="4448803"/>
          <a:ext cx="1347229" cy="834000"/>
        </a:xfrm>
        <a:prstGeom prst="rect">
          <a:avLst/>
        </a:prstGeom>
      </xdr:spPr>
    </xdr:pic>
    <xdr:clientData/>
  </xdr:twoCellAnchor>
  <xdr:twoCellAnchor editAs="oneCell">
    <xdr:from>
      <xdr:col>18</xdr:col>
      <xdr:colOff>256631</xdr:colOff>
      <xdr:row>21</xdr:row>
      <xdr:rowOff>448897</xdr:rowOff>
    </xdr:from>
    <xdr:to>
      <xdr:col>18</xdr:col>
      <xdr:colOff>256631</xdr:colOff>
      <xdr:row>25</xdr:row>
      <xdr:rowOff>136805</xdr:rowOff>
    </xdr:to>
    <xdr:pic>
      <xdr:nvPicPr>
        <xdr:cNvPr id="139" name="Picture 138">
          <a:extLst>
            <a:ext uri="{FF2B5EF4-FFF2-40B4-BE49-F238E27FC236}">
              <a16:creationId xmlns:a16="http://schemas.microsoft.com/office/drawing/2014/main" id="{3BD4B94E-1B0B-4A3C-B1D8-89344EFBF61B}"/>
            </a:ext>
          </a:extLst>
        </xdr:cNvPr>
        <xdr:cNvPicPr>
          <a:picLocks noChangeAspect="1"/>
        </xdr:cNvPicPr>
      </xdr:nvPicPr>
      <xdr:blipFill>
        <a:blip xmlns:r="http://schemas.openxmlformats.org/officeDocument/2006/relationships" r:embed="rId7"/>
        <a:stretch>
          <a:fillRect/>
        </a:stretch>
      </xdr:blipFill>
      <xdr:spPr>
        <a:xfrm>
          <a:off x="12982031" y="4506547"/>
          <a:ext cx="1108438" cy="726132"/>
        </a:xfrm>
        <a:prstGeom prst="rect">
          <a:avLst/>
        </a:prstGeom>
      </xdr:spPr>
    </xdr:pic>
    <xdr:clientData/>
  </xdr:twoCellAnchor>
  <xdr:twoCellAnchor editAs="oneCell">
    <xdr:from>
      <xdr:col>13</xdr:col>
      <xdr:colOff>139608</xdr:colOff>
      <xdr:row>9</xdr:row>
      <xdr:rowOff>182824</xdr:rowOff>
    </xdr:from>
    <xdr:to>
      <xdr:col>13</xdr:col>
      <xdr:colOff>139608</xdr:colOff>
      <xdr:row>16</xdr:row>
      <xdr:rowOff>178796</xdr:rowOff>
    </xdr:to>
    <xdr:pic>
      <xdr:nvPicPr>
        <xdr:cNvPr id="140" name="Picture 139">
          <a:extLst>
            <a:ext uri="{FF2B5EF4-FFF2-40B4-BE49-F238E27FC236}">
              <a16:creationId xmlns:a16="http://schemas.microsoft.com/office/drawing/2014/main" id="{0A8E375D-D110-4894-91F8-F955BD56B9F1}"/>
            </a:ext>
          </a:extLst>
        </xdr:cNvPr>
        <xdr:cNvPicPr>
          <a:picLocks noChangeAspect="1"/>
        </xdr:cNvPicPr>
      </xdr:nvPicPr>
      <xdr:blipFill>
        <a:blip xmlns:r="http://schemas.openxmlformats.org/officeDocument/2006/relationships" r:embed="rId8"/>
        <a:stretch>
          <a:fillRect/>
        </a:stretch>
      </xdr:blipFill>
      <xdr:spPr>
        <a:xfrm>
          <a:off x="9055008" y="1897324"/>
          <a:ext cx="1381185" cy="1290012"/>
        </a:xfrm>
        <a:prstGeom prst="rect">
          <a:avLst/>
        </a:prstGeom>
      </xdr:spPr>
    </xdr:pic>
    <xdr:clientData/>
  </xdr:twoCellAnchor>
  <xdr:twoCellAnchor editAs="oneCell">
    <xdr:from>
      <xdr:col>20</xdr:col>
      <xdr:colOff>228526</xdr:colOff>
      <xdr:row>21</xdr:row>
      <xdr:rowOff>297260</xdr:rowOff>
    </xdr:from>
    <xdr:to>
      <xdr:col>20</xdr:col>
      <xdr:colOff>228526</xdr:colOff>
      <xdr:row>27</xdr:row>
      <xdr:rowOff>40793</xdr:rowOff>
    </xdr:to>
    <xdr:pic>
      <xdr:nvPicPr>
        <xdr:cNvPr id="141" name="Picture 140">
          <a:extLst>
            <a:ext uri="{FF2B5EF4-FFF2-40B4-BE49-F238E27FC236}">
              <a16:creationId xmlns:a16="http://schemas.microsoft.com/office/drawing/2014/main" id="{AE6DC32B-68C1-4EAD-BB6F-1EAE8C1B414E}"/>
            </a:ext>
          </a:extLst>
        </xdr:cNvPr>
        <xdr:cNvPicPr>
          <a:picLocks noChangeAspect="1"/>
        </xdr:cNvPicPr>
      </xdr:nvPicPr>
      <xdr:blipFill>
        <a:blip xmlns:r="http://schemas.openxmlformats.org/officeDocument/2006/relationships" r:embed="rId9"/>
        <a:stretch>
          <a:fillRect/>
        </a:stretch>
      </xdr:blipFill>
      <xdr:spPr>
        <a:xfrm>
          <a:off x="14716051" y="4354910"/>
          <a:ext cx="1222391" cy="1029407"/>
        </a:xfrm>
        <a:prstGeom prst="rect">
          <a:avLst/>
        </a:prstGeom>
      </xdr:spPr>
    </xdr:pic>
    <xdr:clientData/>
  </xdr:twoCellAnchor>
  <xdr:twoCellAnchor editAs="oneCell">
    <xdr:from>
      <xdr:col>7</xdr:col>
      <xdr:colOff>233771</xdr:colOff>
      <xdr:row>21</xdr:row>
      <xdr:rowOff>277258</xdr:rowOff>
    </xdr:from>
    <xdr:to>
      <xdr:col>7</xdr:col>
      <xdr:colOff>233771</xdr:colOff>
      <xdr:row>27</xdr:row>
      <xdr:rowOff>72224</xdr:rowOff>
    </xdr:to>
    <xdr:pic>
      <xdr:nvPicPr>
        <xdr:cNvPr id="142" name="Graphic 141" descr="Construction worker female outline">
          <a:extLst>
            <a:ext uri="{FF2B5EF4-FFF2-40B4-BE49-F238E27FC236}">
              <a16:creationId xmlns:a16="http://schemas.microsoft.com/office/drawing/2014/main" id="{543E4F85-18F2-45AA-85F0-2315A65942DD}"/>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3862796" y="4334908"/>
          <a:ext cx="1065600" cy="1061790"/>
        </a:xfrm>
        <a:prstGeom prst="rect">
          <a:avLst/>
        </a:prstGeom>
      </xdr:spPr>
    </xdr:pic>
    <xdr:clientData/>
  </xdr:twoCellAnchor>
  <xdr:twoCellAnchor editAs="oneCell">
    <xdr:from>
      <xdr:col>9</xdr:col>
      <xdr:colOff>270237</xdr:colOff>
      <xdr:row>21</xdr:row>
      <xdr:rowOff>276658</xdr:rowOff>
    </xdr:from>
    <xdr:to>
      <xdr:col>9</xdr:col>
      <xdr:colOff>270237</xdr:colOff>
      <xdr:row>27</xdr:row>
      <xdr:rowOff>72824</xdr:rowOff>
    </xdr:to>
    <xdr:pic>
      <xdr:nvPicPr>
        <xdr:cNvPr id="143" name="Graphic 142" descr="Electrician male outline">
          <a:extLst>
            <a:ext uri="{FF2B5EF4-FFF2-40B4-BE49-F238E27FC236}">
              <a16:creationId xmlns:a16="http://schemas.microsoft.com/office/drawing/2014/main" id="{E3E6C7C2-CAB4-46E8-8325-E83919F930F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5661387" y="4334308"/>
          <a:ext cx="1066800" cy="1062990"/>
        </a:xfrm>
        <a:prstGeom prst="rect">
          <a:avLst/>
        </a:prstGeom>
      </xdr:spPr>
    </xdr:pic>
    <xdr:clientData/>
  </xdr:twoCellAnchor>
  <xdr:twoCellAnchor editAs="oneCell">
    <xdr:from>
      <xdr:col>11</xdr:col>
      <xdr:colOff>221077</xdr:colOff>
      <xdr:row>21</xdr:row>
      <xdr:rowOff>277258</xdr:rowOff>
    </xdr:from>
    <xdr:to>
      <xdr:col>11</xdr:col>
      <xdr:colOff>221077</xdr:colOff>
      <xdr:row>27</xdr:row>
      <xdr:rowOff>72224</xdr:rowOff>
    </xdr:to>
    <xdr:pic>
      <xdr:nvPicPr>
        <xdr:cNvPr id="144" name="Graphic 143" descr="Shield Tick outline">
          <a:extLst>
            <a:ext uri="{FF2B5EF4-FFF2-40B4-BE49-F238E27FC236}">
              <a16:creationId xmlns:a16="http://schemas.microsoft.com/office/drawing/2014/main" id="{D3747ACA-3123-4DC1-939B-81336F8DC52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374352" y="4334908"/>
          <a:ext cx="1065904" cy="1061790"/>
        </a:xfrm>
        <a:prstGeom prst="rect">
          <a:avLst/>
        </a:prstGeom>
      </xdr:spPr>
    </xdr:pic>
    <xdr:clientData/>
  </xdr:twoCellAnchor>
  <xdr:twoCellAnchor editAs="oneCell">
    <xdr:from>
      <xdr:col>28</xdr:col>
      <xdr:colOff>263087</xdr:colOff>
      <xdr:row>21</xdr:row>
      <xdr:rowOff>277105</xdr:rowOff>
    </xdr:from>
    <xdr:to>
      <xdr:col>28</xdr:col>
      <xdr:colOff>263087</xdr:colOff>
      <xdr:row>27</xdr:row>
      <xdr:rowOff>72377</xdr:rowOff>
    </xdr:to>
    <xdr:pic>
      <xdr:nvPicPr>
        <xdr:cNvPr id="145" name="Graphic 144" descr="Group brainstorm outline">
          <a:extLst>
            <a:ext uri="{FF2B5EF4-FFF2-40B4-BE49-F238E27FC236}">
              <a16:creationId xmlns:a16="http://schemas.microsoft.com/office/drawing/2014/main" id="{CEF237BC-11B6-45F9-B244-A28D49B1BA63}"/>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20608487" y="4334755"/>
          <a:ext cx="1067505" cy="1062096"/>
        </a:xfrm>
        <a:prstGeom prst="rect">
          <a:avLst/>
        </a:prstGeom>
      </xdr:spPr>
    </xdr:pic>
    <xdr:clientData/>
  </xdr:twoCellAnchor>
  <xdr:twoCellAnchor editAs="oneCell">
    <xdr:from>
      <xdr:col>25</xdr:col>
      <xdr:colOff>295323</xdr:colOff>
      <xdr:row>21</xdr:row>
      <xdr:rowOff>276453</xdr:rowOff>
    </xdr:from>
    <xdr:to>
      <xdr:col>25</xdr:col>
      <xdr:colOff>295323</xdr:colOff>
      <xdr:row>27</xdr:row>
      <xdr:rowOff>73030</xdr:rowOff>
    </xdr:to>
    <xdr:pic>
      <xdr:nvPicPr>
        <xdr:cNvPr id="146" name="Graphic 145" descr="Meeting outline">
          <a:extLst>
            <a:ext uri="{FF2B5EF4-FFF2-40B4-BE49-F238E27FC236}">
              <a16:creationId xmlns:a16="http://schemas.microsoft.com/office/drawing/2014/main" id="{1D5FCF34-F2F3-40AD-9391-4A99D267AF7E}"/>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8592848" y="4334103"/>
          <a:ext cx="1071315" cy="1063401"/>
        </a:xfrm>
        <a:prstGeom prst="rect">
          <a:avLst/>
        </a:prstGeom>
      </xdr:spPr>
    </xdr:pic>
    <xdr:clientData/>
  </xdr:twoCellAnchor>
  <xdr:twoCellAnchor editAs="oneCell">
    <xdr:from>
      <xdr:col>23</xdr:col>
      <xdr:colOff>262717</xdr:colOff>
      <xdr:row>21</xdr:row>
      <xdr:rowOff>274836</xdr:rowOff>
    </xdr:from>
    <xdr:to>
      <xdr:col>23</xdr:col>
      <xdr:colOff>262717</xdr:colOff>
      <xdr:row>27</xdr:row>
      <xdr:rowOff>74647</xdr:rowOff>
    </xdr:to>
    <xdr:pic>
      <xdr:nvPicPr>
        <xdr:cNvPr id="147" name="Graphic 146" descr="Handshake outline">
          <a:extLst>
            <a:ext uri="{FF2B5EF4-FFF2-40B4-BE49-F238E27FC236}">
              <a16:creationId xmlns:a16="http://schemas.microsoft.com/office/drawing/2014/main" id="{3395BB6C-9379-402E-9B5B-D377FA571968}"/>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16798117" y="4332486"/>
          <a:ext cx="1067505" cy="1066635"/>
        </a:xfrm>
        <a:prstGeom prst="rect">
          <a:avLst/>
        </a:prstGeom>
      </xdr:spPr>
    </xdr:pic>
    <xdr:clientData/>
  </xdr:twoCellAnchor>
  <xdr:twoCellAnchor>
    <xdr:from>
      <xdr:col>18</xdr:col>
      <xdr:colOff>54428</xdr:colOff>
      <xdr:row>29</xdr:row>
      <xdr:rowOff>122464</xdr:rowOff>
    </xdr:from>
    <xdr:to>
      <xdr:col>18</xdr:col>
      <xdr:colOff>630428</xdr:colOff>
      <xdr:row>32</xdr:row>
      <xdr:rowOff>18107</xdr:rowOff>
    </xdr:to>
    <xdr:grpSp>
      <xdr:nvGrpSpPr>
        <xdr:cNvPr id="323" name="Group 322">
          <a:extLst>
            <a:ext uri="{FF2B5EF4-FFF2-40B4-BE49-F238E27FC236}">
              <a16:creationId xmlns:a16="http://schemas.microsoft.com/office/drawing/2014/main" id="{2BB3ACB6-B23B-3F73-F063-84C098D095C6}"/>
            </a:ext>
          </a:extLst>
        </xdr:cNvPr>
        <xdr:cNvGrpSpPr/>
      </xdr:nvGrpSpPr>
      <xdr:grpSpPr>
        <a:xfrm>
          <a:off x="12661046" y="8549288"/>
          <a:ext cx="576000" cy="579201"/>
          <a:chOff x="20410714" y="12110357"/>
          <a:chExt cx="576000" cy="576000"/>
        </a:xfrm>
      </xdr:grpSpPr>
      <xdr:sp macro="" textlink="">
        <xdr:nvSpPr>
          <xdr:cNvPr id="321" name="Flowchart: Connector 320">
            <a:extLst>
              <a:ext uri="{FF2B5EF4-FFF2-40B4-BE49-F238E27FC236}">
                <a16:creationId xmlns:a16="http://schemas.microsoft.com/office/drawing/2014/main" id="{6F7A8E62-53F2-A431-4B91-CBB62C3D614B}"/>
              </a:ext>
            </a:extLst>
          </xdr:cNvPr>
          <xdr:cNvSpPr/>
        </xdr:nvSpPr>
        <xdr:spPr>
          <a:xfrm>
            <a:off x="20410714" y="12110357"/>
            <a:ext cx="576000" cy="576000"/>
          </a:xfrm>
          <a:prstGeom prst="flowChartConnector">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322" name="TextBox 41">
            <a:extLst>
              <a:ext uri="{FF2B5EF4-FFF2-40B4-BE49-F238E27FC236}">
                <a16:creationId xmlns:a16="http://schemas.microsoft.com/office/drawing/2014/main" id="{E3429968-8178-4F7A-27C7-EEAAEF422BE2}"/>
              </a:ext>
            </a:extLst>
          </xdr:cNvPr>
          <xdr:cNvSpPr txBox="1"/>
        </xdr:nvSpPr>
        <xdr:spPr>
          <a:xfrm>
            <a:off x="20544565" y="12204626"/>
            <a:ext cx="251738" cy="405338"/>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2000">
                <a:solidFill>
                  <a:srgbClr val="FF0000"/>
                </a:solidFill>
              </a:rPr>
              <a:t>X</a:t>
            </a:r>
          </a:p>
        </xdr:txBody>
      </xdr:sp>
    </xdr:grpSp>
    <xdr:clientData/>
  </xdr:twoCellAnchor>
  <xdr:twoCellAnchor>
    <xdr:from>
      <xdr:col>11</xdr:col>
      <xdr:colOff>1211036</xdr:colOff>
      <xdr:row>29</xdr:row>
      <xdr:rowOff>149680</xdr:rowOff>
    </xdr:from>
    <xdr:to>
      <xdr:col>13</xdr:col>
      <xdr:colOff>18108</xdr:colOff>
      <xdr:row>32</xdr:row>
      <xdr:rowOff>45323</xdr:rowOff>
    </xdr:to>
    <xdr:grpSp>
      <xdr:nvGrpSpPr>
        <xdr:cNvPr id="326" name="Group 325">
          <a:extLst>
            <a:ext uri="{FF2B5EF4-FFF2-40B4-BE49-F238E27FC236}">
              <a16:creationId xmlns:a16="http://schemas.microsoft.com/office/drawing/2014/main" id="{4211FC44-496F-4A7A-80F8-9C9A0355115B}"/>
            </a:ext>
          </a:extLst>
        </xdr:cNvPr>
        <xdr:cNvGrpSpPr/>
      </xdr:nvGrpSpPr>
      <xdr:grpSpPr>
        <a:xfrm>
          <a:off x="8259536" y="8576504"/>
          <a:ext cx="566396" cy="579201"/>
          <a:chOff x="20410714" y="12110357"/>
          <a:chExt cx="576000" cy="576000"/>
        </a:xfrm>
      </xdr:grpSpPr>
      <xdr:sp macro="" textlink="">
        <xdr:nvSpPr>
          <xdr:cNvPr id="327" name="Flowchart: Connector 326">
            <a:extLst>
              <a:ext uri="{FF2B5EF4-FFF2-40B4-BE49-F238E27FC236}">
                <a16:creationId xmlns:a16="http://schemas.microsoft.com/office/drawing/2014/main" id="{6177FC70-9CC8-3439-E4A0-4767237AC3CD}"/>
              </a:ext>
            </a:extLst>
          </xdr:cNvPr>
          <xdr:cNvSpPr/>
        </xdr:nvSpPr>
        <xdr:spPr>
          <a:xfrm>
            <a:off x="20410714" y="12110357"/>
            <a:ext cx="576000" cy="576000"/>
          </a:xfrm>
          <a:prstGeom prst="flowChartConnector">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328" name="TextBox 41">
            <a:extLst>
              <a:ext uri="{FF2B5EF4-FFF2-40B4-BE49-F238E27FC236}">
                <a16:creationId xmlns:a16="http://schemas.microsoft.com/office/drawing/2014/main" id="{2A197DF0-AE9D-8570-F94E-471AF0DD1699}"/>
              </a:ext>
            </a:extLst>
          </xdr:cNvPr>
          <xdr:cNvSpPr txBox="1"/>
        </xdr:nvSpPr>
        <xdr:spPr>
          <a:xfrm>
            <a:off x="20544565" y="12204626"/>
            <a:ext cx="251738" cy="405338"/>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2000">
                <a:solidFill>
                  <a:srgbClr val="FF0000"/>
                </a:solidFill>
              </a:rPr>
              <a:t>X</a:t>
            </a:r>
          </a:p>
        </xdr:txBody>
      </xdr:sp>
    </xdr:grpSp>
    <xdr:clientData/>
  </xdr:twoCellAnchor>
  <xdr:twoCellAnchor>
    <xdr:from>
      <xdr:col>20</xdr:col>
      <xdr:colOff>816432</xdr:colOff>
      <xdr:row>22</xdr:row>
      <xdr:rowOff>1047750</xdr:rowOff>
    </xdr:from>
    <xdr:to>
      <xdr:col>23</xdr:col>
      <xdr:colOff>1333503</xdr:colOff>
      <xdr:row>40</xdr:row>
      <xdr:rowOff>13608</xdr:rowOff>
    </xdr:to>
    <xdr:grpSp>
      <xdr:nvGrpSpPr>
        <xdr:cNvPr id="398" name="Group 397">
          <a:extLst>
            <a:ext uri="{FF2B5EF4-FFF2-40B4-BE49-F238E27FC236}">
              <a16:creationId xmlns:a16="http://schemas.microsoft.com/office/drawing/2014/main" id="{58409D63-962D-4B0A-64DD-65119102BA85}"/>
            </a:ext>
          </a:extLst>
        </xdr:cNvPr>
        <xdr:cNvGrpSpPr/>
      </xdr:nvGrpSpPr>
      <xdr:grpSpPr>
        <a:xfrm>
          <a:off x="15182373" y="6717926"/>
          <a:ext cx="2556542" cy="3930064"/>
          <a:chOff x="4068536" y="9960428"/>
          <a:chExt cx="2585357" cy="3986893"/>
        </a:xfrm>
      </xdr:grpSpPr>
      <xdr:sp macro="" textlink="">
        <xdr:nvSpPr>
          <xdr:cNvPr id="249" name="Rectangle: Rounded Corners 248">
            <a:extLst>
              <a:ext uri="{FF2B5EF4-FFF2-40B4-BE49-F238E27FC236}">
                <a16:creationId xmlns:a16="http://schemas.microsoft.com/office/drawing/2014/main" id="{2F2E6BF9-D698-4A0B-92BB-39D13422D012}"/>
              </a:ext>
            </a:extLst>
          </xdr:cNvPr>
          <xdr:cNvSpPr/>
        </xdr:nvSpPr>
        <xdr:spPr>
          <a:xfrm>
            <a:off x="4068536" y="9960428"/>
            <a:ext cx="2585357" cy="3986893"/>
          </a:xfrm>
          <a:prstGeom prst="roundRect">
            <a:avLst/>
          </a:prstGeom>
          <a:noFill/>
          <a:ln w="38100">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AU" sz="1100"/>
          </a:p>
        </xdr:txBody>
      </xdr:sp>
      <xdr:grpSp>
        <xdr:nvGrpSpPr>
          <xdr:cNvPr id="250" name="Group 249">
            <a:extLst>
              <a:ext uri="{FF2B5EF4-FFF2-40B4-BE49-F238E27FC236}">
                <a16:creationId xmlns:a16="http://schemas.microsoft.com/office/drawing/2014/main" id="{65A147D6-D0C4-4927-98EA-425472A072B5}"/>
              </a:ext>
            </a:extLst>
          </xdr:cNvPr>
          <xdr:cNvGrpSpPr/>
        </xdr:nvGrpSpPr>
        <xdr:grpSpPr>
          <a:xfrm>
            <a:off x="4367892" y="10314214"/>
            <a:ext cx="2048755" cy="2195815"/>
            <a:chOff x="8598817" y="3724784"/>
            <a:chExt cx="2048755" cy="2195815"/>
          </a:xfrm>
        </xdr:grpSpPr>
        <xdr:sp macro="" textlink="">
          <xdr:nvSpPr>
            <xdr:cNvPr id="251" name="Rectangle: Rounded Corners 250">
              <a:extLst>
                <a:ext uri="{FF2B5EF4-FFF2-40B4-BE49-F238E27FC236}">
                  <a16:creationId xmlns:a16="http://schemas.microsoft.com/office/drawing/2014/main" id="{E9726B74-F8F9-3288-E89B-29DF5FE78145}"/>
                </a:ext>
              </a:extLst>
            </xdr:cNvPr>
            <xdr:cNvSpPr/>
          </xdr:nvSpPr>
          <xdr:spPr>
            <a:xfrm>
              <a:off x="8598817" y="3724784"/>
              <a:ext cx="2048755" cy="345828"/>
            </a:xfrm>
            <a:prstGeom prst="roundRect">
              <a:avLst/>
            </a:prstGeom>
            <a:solidFill>
              <a:srgbClr val="C583A4"/>
            </a:solidFill>
            <a:ln>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b="1">
                  <a:solidFill>
                    <a:schemeClr val="bg1"/>
                  </a:solidFill>
                </a:rPr>
                <a:t>TARGET</a:t>
              </a:r>
            </a:p>
          </xdr:txBody>
        </xdr:sp>
        <xdr:sp macro="" textlink="">
          <xdr:nvSpPr>
            <xdr:cNvPr id="252" name="Rectangle: Rounded Corners 251">
              <a:extLst>
                <a:ext uri="{FF2B5EF4-FFF2-40B4-BE49-F238E27FC236}">
                  <a16:creationId xmlns:a16="http://schemas.microsoft.com/office/drawing/2014/main" id="{1CC305CC-A094-815C-2A54-C6C996030CE1}"/>
                </a:ext>
              </a:extLst>
            </xdr:cNvPr>
            <xdr:cNvSpPr/>
          </xdr:nvSpPr>
          <xdr:spPr>
            <a:xfrm>
              <a:off x="8598818" y="4185697"/>
              <a:ext cx="2048754" cy="76880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a:solidFill>
                    <a:schemeClr val="tx1"/>
                  </a:solidFill>
                  <a:latin typeface="Roboto" panose="02000000000000000000" pitchFamily="2" charset="0"/>
                  <a:ea typeface="Roboto" panose="02000000000000000000" pitchFamily="2" charset="0"/>
                </a:rPr>
                <a:t>Zero non-compliance</a:t>
              </a:r>
              <a:r>
                <a:rPr lang="en-AU" sz="1400" baseline="0">
                  <a:solidFill>
                    <a:schemeClr val="tx1"/>
                  </a:solidFill>
                  <a:latin typeface="Roboto" panose="02000000000000000000" pitchFamily="2" charset="0"/>
                  <a:ea typeface="Roboto" panose="02000000000000000000" pitchFamily="2" charset="0"/>
                </a:rPr>
                <a:t> </a:t>
              </a:r>
              <a:r>
                <a:rPr lang="en-AU" sz="1400">
                  <a:solidFill>
                    <a:schemeClr val="tx1"/>
                  </a:solidFill>
                  <a:latin typeface="Roboto" panose="02000000000000000000" pitchFamily="2" charset="0"/>
                  <a:ea typeface="Roboto" panose="02000000000000000000" pitchFamily="2" charset="0"/>
                </a:rPr>
                <a:t>with Land Access and Heritage Protection Agreements</a:t>
              </a:r>
            </a:p>
          </xdr:txBody>
        </xdr:sp>
        <xdr:sp macro="" textlink="">
          <xdr:nvSpPr>
            <xdr:cNvPr id="253" name="Rectangle: Rounded Corners 252">
              <a:extLst>
                <a:ext uri="{FF2B5EF4-FFF2-40B4-BE49-F238E27FC236}">
                  <a16:creationId xmlns:a16="http://schemas.microsoft.com/office/drawing/2014/main" id="{ACC52BDE-2C88-C348-05AB-951BA7A9024C}"/>
                </a:ext>
              </a:extLst>
            </xdr:cNvPr>
            <xdr:cNvSpPr/>
          </xdr:nvSpPr>
          <xdr:spPr>
            <a:xfrm>
              <a:off x="8598817" y="5073385"/>
              <a:ext cx="2048754" cy="847214"/>
            </a:xfrm>
            <a:prstGeom prst="roundRect">
              <a:avLst/>
            </a:prstGeom>
            <a:noFill/>
            <a:ln>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AU" b="1">
                  <a:solidFill>
                    <a:schemeClr val="tx1"/>
                  </a:solidFill>
                </a:rPr>
                <a:t>Zero</a:t>
              </a:r>
            </a:p>
          </xdr:txBody>
        </xdr:sp>
        <xdr:grpSp>
          <xdr:nvGrpSpPr>
            <xdr:cNvPr id="254" name="Group 253">
              <a:extLst>
                <a:ext uri="{FF2B5EF4-FFF2-40B4-BE49-F238E27FC236}">
                  <a16:creationId xmlns:a16="http://schemas.microsoft.com/office/drawing/2014/main" id="{D90DA445-51AD-4491-E1BA-DB12CFF9C198}"/>
                </a:ext>
              </a:extLst>
            </xdr:cNvPr>
            <xdr:cNvGrpSpPr/>
          </xdr:nvGrpSpPr>
          <xdr:grpSpPr>
            <a:xfrm>
              <a:off x="8889242" y="5217930"/>
              <a:ext cx="576000" cy="576000"/>
              <a:chOff x="1071155" y="1750423"/>
              <a:chExt cx="776500" cy="766534"/>
            </a:xfrm>
          </xdr:grpSpPr>
          <xdr:sp macro="" textlink="">
            <xdr:nvSpPr>
              <xdr:cNvPr id="255" name="Flowchart: Connector 254">
                <a:extLst>
                  <a:ext uri="{FF2B5EF4-FFF2-40B4-BE49-F238E27FC236}">
                    <a16:creationId xmlns:a16="http://schemas.microsoft.com/office/drawing/2014/main" id="{FDE8C99D-6825-8BD7-F496-D51DF8DD362C}"/>
                  </a:ext>
                </a:extLst>
              </xdr:cNvPr>
              <xdr:cNvSpPr/>
            </xdr:nvSpPr>
            <xdr:spPr>
              <a:xfrm>
                <a:off x="1071155" y="1750423"/>
                <a:ext cx="776500" cy="766534"/>
              </a:xfrm>
              <a:prstGeom prst="flowChartConnector">
                <a:avLst/>
              </a:prstGeom>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AU"/>
              </a:p>
            </xdr:txBody>
          </xdr:sp>
          <xdr:sp macro="" textlink="">
            <xdr:nvSpPr>
              <xdr:cNvPr id="256" name="TextBox 44">
                <a:extLst>
                  <a:ext uri="{FF2B5EF4-FFF2-40B4-BE49-F238E27FC236}">
                    <a16:creationId xmlns:a16="http://schemas.microsoft.com/office/drawing/2014/main" id="{5C5D4415-BE30-B1AF-7A31-88309FB8ED3C}"/>
                  </a:ext>
                </a:extLst>
              </xdr:cNvPr>
              <xdr:cNvSpPr txBox="1"/>
            </xdr:nvSpPr>
            <xdr:spPr>
              <a:xfrm>
                <a:off x="1251598" y="1875875"/>
                <a:ext cx="339366" cy="53941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AU" sz="2000" b="1">
                    <a:solidFill>
                      <a:schemeClr val="accent6"/>
                    </a:solidFill>
                    <a:sym typeface="Wingdings 2" panose="05020102010507070707" pitchFamily="18" charset="2"/>
                  </a:rPr>
                  <a:t></a:t>
                </a:r>
                <a:endParaRPr lang="en-AU" sz="2000" b="1">
                  <a:solidFill>
                    <a:schemeClr val="accent6"/>
                  </a:solidFill>
                </a:endParaRPr>
              </a:p>
            </xdr:txBody>
          </xdr:sp>
        </xdr:grpSp>
      </xdr:grpSp>
      <xdr:sp macro="" textlink="">
        <xdr:nvSpPr>
          <xdr:cNvPr id="329" name="Rectangle: Rounded Corners 10">
            <a:extLst>
              <a:ext uri="{FF2B5EF4-FFF2-40B4-BE49-F238E27FC236}">
                <a16:creationId xmlns:a16="http://schemas.microsoft.com/office/drawing/2014/main" id="{2616FB5A-2436-4BC3-8E6A-79882C4CD433}"/>
              </a:ext>
            </a:extLst>
          </xdr:cNvPr>
          <xdr:cNvSpPr/>
        </xdr:nvSpPr>
        <xdr:spPr>
          <a:xfrm>
            <a:off x="4286249" y="12981214"/>
            <a:ext cx="2190751" cy="570501"/>
          </a:xfrm>
          <a:prstGeom prst="roundRect">
            <a:avLst/>
          </a:prstGeom>
          <a:solidFill>
            <a:srgbClr val="C583A4"/>
          </a:solidFill>
          <a:ln>
            <a:solidFill>
              <a:srgbClr val="AA2B77"/>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AU" sz="1200" b="1">
                <a:solidFill>
                  <a:schemeClr val="bg1"/>
                </a:solidFill>
                <a:latin typeface="Roboto" panose="02000000000000000000" pitchFamily="2" charset="0"/>
                <a:ea typeface="Roboto" panose="02000000000000000000" pitchFamily="2" charset="0"/>
              </a:rPr>
              <a:t>Material Topic: Cultural Heritage</a:t>
            </a:r>
            <a:r>
              <a:rPr lang="en-AU" sz="1200" b="1" baseline="0">
                <a:solidFill>
                  <a:schemeClr val="bg1"/>
                </a:solidFill>
                <a:latin typeface="Roboto" panose="02000000000000000000" pitchFamily="2" charset="0"/>
                <a:ea typeface="Roboto" panose="02000000000000000000" pitchFamily="2" charset="0"/>
              </a:rPr>
              <a:t>	</a:t>
            </a:r>
            <a:endParaRPr lang="en-AU" sz="1200" b="1">
              <a:solidFill>
                <a:schemeClr val="bg1"/>
              </a:solidFill>
              <a:latin typeface="Roboto" panose="02000000000000000000" pitchFamily="2" charset="0"/>
              <a:ea typeface="Roboto" panose="02000000000000000000" pitchFamily="2" charset="0"/>
            </a:endParaRPr>
          </a:p>
        </xdr:txBody>
      </xdr:sp>
    </xdr:grpSp>
    <xdr:clientData/>
  </xdr:twoCellAnchor>
  <xdr:twoCellAnchor>
    <xdr:from>
      <xdr:col>7</xdr:col>
      <xdr:colOff>13607</xdr:colOff>
      <xdr:row>22</xdr:row>
      <xdr:rowOff>1034142</xdr:rowOff>
    </xdr:from>
    <xdr:to>
      <xdr:col>20</xdr:col>
      <xdr:colOff>231322</xdr:colOff>
      <xdr:row>40</xdr:row>
      <xdr:rowOff>40821</xdr:rowOff>
    </xdr:to>
    <xdr:grpSp>
      <xdr:nvGrpSpPr>
        <xdr:cNvPr id="399" name="Group 398">
          <a:extLst>
            <a:ext uri="{FF2B5EF4-FFF2-40B4-BE49-F238E27FC236}">
              <a16:creationId xmlns:a16="http://schemas.microsoft.com/office/drawing/2014/main" id="{4D970FE9-6EF0-0E32-8CB0-D0295FB39C7F}"/>
            </a:ext>
          </a:extLst>
        </xdr:cNvPr>
        <xdr:cNvGrpSpPr/>
      </xdr:nvGrpSpPr>
      <xdr:grpSpPr>
        <a:xfrm>
          <a:off x="3543460" y="6704318"/>
          <a:ext cx="11053803" cy="3970885"/>
          <a:chOff x="6789964" y="9960428"/>
          <a:chExt cx="11130643" cy="3959679"/>
        </a:xfrm>
      </xdr:grpSpPr>
      <xdr:grpSp>
        <xdr:nvGrpSpPr>
          <xdr:cNvPr id="285" name="Group 284">
            <a:extLst>
              <a:ext uri="{FF2B5EF4-FFF2-40B4-BE49-F238E27FC236}">
                <a16:creationId xmlns:a16="http://schemas.microsoft.com/office/drawing/2014/main" id="{F72D2AE5-E050-4A7C-8C6A-84A65CD77AA0}"/>
              </a:ext>
            </a:extLst>
          </xdr:cNvPr>
          <xdr:cNvGrpSpPr/>
        </xdr:nvGrpSpPr>
        <xdr:grpSpPr>
          <a:xfrm>
            <a:off x="6926036" y="10314214"/>
            <a:ext cx="2048755" cy="2195815"/>
            <a:chOff x="8598817" y="3724784"/>
            <a:chExt cx="2048755" cy="2195815"/>
          </a:xfrm>
        </xdr:grpSpPr>
        <xdr:sp macro="" textlink="">
          <xdr:nvSpPr>
            <xdr:cNvPr id="286" name="Rectangle: Rounded Corners 285">
              <a:extLst>
                <a:ext uri="{FF2B5EF4-FFF2-40B4-BE49-F238E27FC236}">
                  <a16:creationId xmlns:a16="http://schemas.microsoft.com/office/drawing/2014/main" id="{70C7D1DF-1AA6-5A87-E5E0-A27CF25B6F3E}"/>
                </a:ext>
              </a:extLst>
            </xdr:cNvPr>
            <xdr:cNvSpPr/>
          </xdr:nvSpPr>
          <xdr:spPr>
            <a:xfrm>
              <a:off x="8598817" y="3724784"/>
              <a:ext cx="2048755" cy="345828"/>
            </a:xfrm>
            <a:prstGeom prst="roundRect">
              <a:avLst/>
            </a:prstGeom>
            <a:solidFill>
              <a:srgbClr val="C583A4"/>
            </a:solidFill>
            <a:ln>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b="1">
                  <a:solidFill>
                    <a:schemeClr val="bg1"/>
                  </a:solidFill>
                </a:rPr>
                <a:t>TARGET</a:t>
              </a:r>
            </a:p>
          </xdr:txBody>
        </xdr:sp>
        <xdr:sp macro="" textlink="">
          <xdr:nvSpPr>
            <xdr:cNvPr id="287" name="Rectangle: Rounded Corners 286">
              <a:extLst>
                <a:ext uri="{FF2B5EF4-FFF2-40B4-BE49-F238E27FC236}">
                  <a16:creationId xmlns:a16="http://schemas.microsoft.com/office/drawing/2014/main" id="{94BF6E33-A905-EFA9-2EFA-CEE88347E60D}"/>
                </a:ext>
              </a:extLst>
            </xdr:cNvPr>
            <xdr:cNvSpPr/>
          </xdr:nvSpPr>
          <xdr:spPr>
            <a:xfrm>
              <a:off x="8598818" y="4185697"/>
              <a:ext cx="2048754" cy="76880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a:solidFill>
                    <a:schemeClr val="tx1"/>
                  </a:solidFill>
                  <a:latin typeface="Roboto" panose="02000000000000000000" pitchFamily="2" charset="0"/>
                  <a:ea typeface="Roboto" panose="02000000000000000000" pitchFamily="2" charset="0"/>
                </a:rPr>
                <a:t>&gt;30% gender</a:t>
              </a:r>
              <a:r>
                <a:rPr lang="en-AU" sz="1400" baseline="0">
                  <a:solidFill>
                    <a:schemeClr val="tx1"/>
                  </a:solidFill>
                  <a:latin typeface="Roboto" panose="02000000000000000000" pitchFamily="2" charset="0"/>
                  <a:ea typeface="Roboto" panose="02000000000000000000" pitchFamily="2" charset="0"/>
                </a:rPr>
                <a:t> diversity</a:t>
              </a:r>
              <a:endParaRPr lang="en-AU" sz="1400">
                <a:solidFill>
                  <a:schemeClr val="tx1"/>
                </a:solidFill>
                <a:latin typeface="Roboto" panose="02000000000000000000" pitchFamily="2" charset="0"/>
                <a:ea typeface="Roboto" panose="02000000000000000000" pitchFamily="2" charset="0"/>
              </a:endParaRPr>
            </a:p>
          </xdr:txBody>
        </xdr:sp>
        <xdr:sp macro="" textlink="">
          <xdr:nvSpPr>
            <xdr:cNvPr id="288" name="Rectangle: Rounded Corners 287">
              <a:extLst>
                <a:ext uri="{FF2B5EF4-FFF2-40B4-BE49-F238E27FC236}">
                  <a16:creationId xmlns:a16="http://schemas.microsoft.com/office/drawing/2014/main" id="{766A8DDA-C423-7FFC-E469-DA2C34FC5CD0}"/>
                </a:ext>
              </a:extLst>
            </xdr:cNvPr>
            <xdr:cNvSpPr/>
          </xdr:nvSpPr>
          <xdr:spPr>
            <a:xfrm>
              <a:off x="8598817" y="5073385"/>
              <a:ext cx="2048754" cy="847214"/>
            </a:xfrm>
            <a:prstGeom prst="roundRect">
              <a:avLst/>
            </a:prstGeom>
            <a:noFill/>
            <a:ln>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AU" b="1">
                  <a:solidFill>
                    <a:schemeClr val="tx1"/>
                  </a:solidFill>
                </a:rPr>
                <a:t>33% </a:t>
              </a:r>
            </a:p>
            <a:p>
              <a:pPr algn="r"/>
              <a:r>
                <a:rPr lang="en-AU" b="1">
                  <a:solidFill>
                    <a:schemeClr val="tx1"/>
                  </a:solidFill>
                </a:rPr>
                <a:t>Target Met</a:t>
              </a:r>
            </a:p>
          </xdr:txBody>
        </xdr:sp>
        <xdr:grpSp>
          <xdr:nvGrpSpPr>
            <xdr:cNvPr id="289" name="Group 288">
              <a:extLst>
                <a:ext uri="{FF2B5EF4-FFF2-40B4-BE49-F238E27FC236}">
                  <a16:creationId xmlns:a16="http://schemas.microsoft.com/office/drawing/2014/main" id="{6DF40D5F-5E19-CE56-9A41-2DD0303010B8}"/>
                </a:ext>
              </a:extLst>
            </xdr:cNvPr>
            <xdr:cNvGrpSpPr/>
          </xdr:nvGrpSpPr>
          <xdr:grpSpPr>
            <a:xfrm>
              <a:off x="8889242" y="5217930"/>
              <a:ext cx="576000" cy="576000"/>
              <a:chOff x="1071155" y="1750423"/>
              <a:chExt cx="776500" cy="766534"/>
            </a:xfrm>
          </xdr:grpSpPr>
          <xdr:sp macro="" textlink="">
            <xdr:nvSpPr>
              <xdr:cNvPr id="290" name="Flowchart: Connector 289">
                <a:extLst>
                  <a:ext uri="{FF2B5EF4-FFF2-40B4-BE49-F238E27FC236}">
                    <a16:creationId xmlns:a16="http://schemas.microsoft.com/office/drawing/2014/main" id="{1E50F9FC-2758-4A79-BED9-014F83B491E6}"/>
                  </a:ext>
                </a:extLst>
              </xdr:cNvPr>
              <xdr:cNvSpPr/>
            </xdr:nvSpPr>
            <xdr:spPr>
              <a:xfrm>
                <a:off x="1071155" y="1750423"/>
                <a:ext cx="776500" cy="766534"/>
              </a:xfrm>
              <a:prstGeom prst="flowChartConnector">
                <a:avLst/>
              </a:prstGeom>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AU"/>
              </a:p>
            </xdr:txBody>
          </xdr:sp>
          <xdr:sp macro="" textlink="">
            <xdr:nvSpPr>
              <xdr:cNvPr id="291" name="TextBox 44">
                <a:extLst>
                  <a:ext uri="{FF2B5EF4-FFF2-40B4-BE49-F238E27FC236}">
                    <a16:creationId xmlns:a16="http://schemas.microsoft.com/office/drawing/2014/main" id="{4B287E25-7176-FA64-8B1C-B61E6A1BDCB5}"/>
                  </a:ext>
                </a:extLst>
              </xdr:cNvPr>
              <xdr:cNvSpPr txBox="1"/>
            </xdr:nvSpPr>
            <xdr:spPr>
              <a:xfrm>
                <a:off x="1251598" y="1875875"/>
                <a:ext cx="339366" cy="53941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AU" sz="2000" b="1">
                    <a:solidFill>
                      <a:schemeClr val="accent6"/>
                    </a:solidFill>
                    <a:sym typeface="Wingdings 2" panose="05020102010507070707" pitchFamily="18" charset="2"/>
                  </a:rPr>
                  <a:t></a:t>
                </a:r>
                <a:endParaRPr lang="en-AU" sz="2000" b="1">
                  <a:solidFill>
                    <a:schemeClr val="accent6"/>
                  </a:solidFill>
                </a:endParaRPr>
              </a:p>
            </xdr:txBody>
          </xdr:sp>
        </xdr:grpSp>
      </xdr:grpSp>
      <xdr:grpSp>
        <xdr:nvGrpSpPr>
          <xdr:cNvPr id="292" name="Group 291">
            <a:extLst>
              <a:ext uri="{FF2B5EF4-FFF2-40B4-BE49-F238E27FC236}">
                <a16:creationId xmlns:a16="http://schemas.microsoft.com/office/drawing/2014/main" id="{525A732F-A8F5-413C-ADB0-B6B13907F502}"/>
              </a:ext>
            </a:extLst>
          </xdr:cNvPr>
          <xdr:cNvGrpSpPr/>
        </xdr:nvGrpSpPr>
        <xdr:grpSpPr>
          <a:xfrm>
            <a:off x="9116790" y="10314214"/>
            <a:ext cx="2048755" cy="2195815"/>
            <a:chOff x="8598817" y="3724784"/>
            <a:chExt cx="2048755" cy="2195815"/>
          </a:xfrm>
        </xdr:grpSpPr>
        <xdr:sp macro="" textlink="">
          <xdr:nvSpPr>
            <xdr:cNvPr id="293" name="Rectangle: Rounded Corners 292">
              <a:extLst>
                <a:ext uri="{FF2B5EF4-FFF2-40B4-BE49-F238E27FC236}">
                  <a16:creationId xmlns:a16="http://schemas.microsoft.com/office/drawing/2014/main" id="{2F30F77F-2F77-F288-D8BC-A0148DC8283F}"/>
                </a:ext>
              </a:extLst>
            </xdr:cNvPr>
            <xdr:cNvSpPr/>
          </xdr:nvSpPr>
          <xdr:spPr>
            <a:xfrm>
              <a:off x="8598817" y="3724784"/>
              <a:ext cx="2048755" cy="345828"/>
            </a:xfrm>
            <a:prstGeom prst="roundRect">
              <a:avLst/>
            </a:prstGeom>
            <a:solidFill>
              <a:srgbClr val="C583A4"/>
            </a:solidFill>
            <a:ln>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b="1">
                  <a:solidFill>
                    <a:schemeClr val="bg1"/>
                  </a:solidFill>
                </a:rPr>
                <a:t>TARGET</a:t>
              </a:r>
            </a:p>
          </xdr:txBody>
        </xdr:sp>
        <xdr:sp macro="" textlink="">
          <xdr:nvSpPr>
            <xdr:cNvPr id="294" name="Rectangle: Rounded Corners 293">
              <a:extLst>
                <a:ext uri="{FF2B5EF4-FFF2-40B4-BE49-F238E27FC236}">
                  <a16:creationId xmlns:a16="http://schemas.microsoft.com/office/drawing/2014/main" id="{CF731AB8-C713-86A9-398E-43AB8F9A30C4}"/>
                </a:ext>
              </a:extLst>
            </xdr:cNvPr>
            <xdr:cNvSpPr/>
          </xdr:nvSpPr>
          <xdr:spPr>
            <a:xfrm>
              <a:off x="8598818" y="4185697"/>
              <a:ext cx="2048754" cy="76880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a:solidFill>
                    <a:schemeClr val="tx1"/>
                  </a:solidFill>
                  <a:latin typeface="Roboto" panose="02000000000000000000" pitchFamily="2" charset="0"/>
                  <a:ea typeface="Roboto" panose="02000000000000000000" pitchFamily="2" charset="0"/>
                </a:rPr>
                <a:t>5% Aboriginal and Torres Strait Islander workforce</a:t>
              </a:r>
            </a:p>
          </xdr:txBody>
        </xdr:sp>
        <xdr:sp macro="" textlink="">
          <xdr:nvSpPr>
            <xdr:cNvPr id="295" name="Rectangle: Rounded Corners 294">
              <a:extLst>
                <a:ext uri="{FF2B5EF4-FFF2-40B4-BE49-F238E27FC236}">
                  <a16:creationId xmlns:a16="http://schemas.microsoft.com/office/drawing/2014/main" id="{068F1EF6-BEE0-FCF9-0A66-C42606C2756C}"/>
                </a:ext>
              </a:extLst>
            </xdr:cNvPr>
            <xdr:cNvSpPr/>
          </xdr:nvSpPr>
          <xdr:spPr>
            <a:xfrm>
              <a:off x="8598817" y="5073385"/>
              <a:ext cx="2048754" cy="847214"/>
            </a:xfrm>
            <a:prstGeom prst="roundRect">
              <a:avLst/>
            </a:prstGeom>
            <a:noFill/>
            <a:ln>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AU" b="1">
                  <a:solidFill>
                    <a:schemeClr val="tx1"/>
                  </a:solidFill>
                </a:rPr>
                <a:t>6.3% </a:t>
              </a:r>
            </a:p>
            <a:p>
              <a:pPr algn="r"/>
              <a:r>
                <a:rPr lang="en-AU" b="1">
                  <a:solidFill>
                    <a:schemeClr val="tx1"/>
                  </a:solidFill>
                </a:rPr>
                <a:t>Target Met</a:t>
              </a:r>
            </a:p>
          </xdr:txBody>
        </xdr:sp>
        <xdr:grpSp>
          <xdr:nvGrpSpPr>
            <xdr:cNvPr id="296" name="Group 295">
              <a:extLst>
                <a:ext uri="{FF2B5EF4-FFF2-40B4-BE49-F238E27FC236}">
                  <a16:creationId xmlns:a16="http://schemas.microsoft.com/office/drawing/2014/main" id="{C2AA6A4F-9F17-FA61-BB9A-669F9D999350}"/>
                </a:ext>
              </a:extLst>
            </xdr:cNvPr>
            <xdr:cNvGrpSpPr/>
          </xdr:nvGrpSpPr>
          <xdr:grpSpPr>
            <a:xfrm>
              <a:off x="8821207" y="5217930"/>
              <a:ext cx="576000" cy="576000"/>
              <a:chOff x="979440" y="1750423"/>
              <a:chExt cx="776500" cy="766534"/>
            </a:xfrm>
          </xdr:grpSpPr>
          <xdr:sp macro="" textlink="">
            <xdr:nvSpPr>
              <xdr:cNvPr id="297" name="Flowchart: Connector 296">
                <a:extLst>
                  <a:ext uri="{FF2B5EF4-FFF2-40B4-BE49-F238E27FC236}">
                    <a16:creationId xmlns:a16="http://schemas.microsoft.com/office/drawing/2014/main" id="{A8380626-B834-9726-E57F-3905716ABD5A}"/>
                  </a:ext>
                </a:extLst>
              </xdr:cNvPr>
              <xdr:cNvSpPr/>
            </xdr:nvSpPr>
            <xdr:spPr>
              <a:xfrm>
                <a:off x="979440" y="1750423"/>
                <a:ext cx="776500" cy="766534"/>
              </a:xfrm>
              <a:prstGeom prst="flowChartConnector">
                <a:avLst/>
              </a:prstGeom>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AU"/>
              </a:p>
            </xdr:txBody>
          </xdr:sp>
          <xdr:sp macro="" textlink="">
            <xdr:nvSpPr>
              <xdr:cNvPr id="298" name="TextBox 44">
                <a:extLst>
                  <a:ext uri="{FF2B5EF4-FFF2-40B4-BE49-F238E27FC236}">
                    <a16:creationId xmlns:a16="http://schemas.microsoft.com/office/drawing/2014/main" id="{05470541-26EC-621D-EC6F-71EC4D8B0F59}"/>
                  </a:ext>
                </a:extLst>
              </xdr:cNvPr>
              <xdr:cNvSpPr txBox="1"/>
            </xdr:nvSpPr>
            <xdr:spPr>
              <a:xfrm>
                <a:off x="1159883" y="1875875"/>
                <a:ext cx="339366" cy="53941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AU" sz="2000" b="1">
                    <a:solidFill>
                      <a:schemeClr val="accent6"/>
                    </a:solidFill>
                    <a:sym typeface="Wingdings 2" panose="05020102010507070707" pitchFamily="18" charset="2"/>
                  </a:rPr>
                  <a:t></a:t>
                </a:r>
                <a:endParaRPr lang="en-AU" sz="2000" b="1">
                  <a:solidFill>
                    <a:schemeClr val="accent6"/>
                  </a:solidFill>
                </a:endParaRPr>
              </a:p>
            </xdr:txBody>
          </xdr:sp>
        </xdr:grpSp>
      </xdr:grpSp>
      <xdr:grpSp>
        <xdr:nvGrpSpPr>
          <xdr:cNvPr id="299" name="Group 298">
            <a:extLst>
              <a:ext uri="{FF2B5EF4-FFF2-40B4-BE49-F238E27FC236}">
                <a16:creationId xmlns:a16="http://schemas.microsoft.com/office/drawing/2014/main" id="{62DCE3E2-03EA-40FA-ABA5-D7F31A5A6F4D}"/>
              </a:ext>
            </a:extLst>
          </xdr:cNvPr>
          <xdr:cNvGrpSpPr/>
        </xdr:nvGrpSpPr>
        <xdr:grpSpPr>
          <a:xfrm>
            <a:off x="11307539" y="10314214"/>
            <a:ext cx="2048755" cy="2195815"/>
            <a:chOff x="8598817" y="3724784"/>
            <a:chExt cx="2048755" cy="2195815"/>
          </a:xfrm>
        </xdr:grpSpPr>
        <xdr:sp macro="" textlink="">
          <xdr:nvSpPr>
            <xdr:cNvPr id="300" name="Rectangle: Rounded Corners 299">
              <a:extLst>
                <a:ext uri="{FF2B5EF4-FFF2-40B4-BE49-F238E27FC236}">
                  <a16:creationId xmlns:a16="http://schemas.microsoft.com/office/drawing/2014/main" id="{B0C1B032-C218-C493-1C0E-970822205AB6}"/>
                </a:ext>
              </a:extLst>
            </xdr:cNvPr>
            <xdr:cNvSpPr/>
          </xdr:nvSpPr>
          <xdr:spPr>
            <a:xfrm>
              <a:off x="8598817" y="3724784"/>
              <a:ext cx="2048755" cy="345828"/>
            </a:xfrm>
            <a:prstGeom prst="roundRect">
              <a:avLst/>
            </a:prstGeom>
            <a:solidFill>
              <a:srgbClr val="C583A4"/>
            </a:solidFill>
            <a:ln>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b="1">
                  <a:solidFill>
                    <a:schemeClr val="bg1"/>
                  </a:solidFill>
                </a:rPr>
                <a:t>TARGET</a:t>
              </a:r>
            </a:p>
          </xdr:txBody>
        </xdr:sp>
        <xdr:sp macro="" textlink="">
          <xdr:nvSpPr>
            <xdr:cNvPr id="301" name="Rectangle: Rounded Corners 300">
              <a:extLst>
                <a:ext uri="{FF2B5EF4-FFF2-40B4-BE49-F238E27FC236}">
                  <a16:creationId xmlns:a16="http://schemas.microsoft.com/office/drawing/2014/main" id="{2F6E2F54-CD48-1481-1F80-CB29A81678F0}"/>
                </a:ext>
              </a:extLst>
            </xdr:cNvPr>
            <xdr:cNvSpPr/>
          </xdr:nvSpPr>
          <xdr:spPr>
            <a:xfrm>
              <a:off x="8598818" y="4185697"/>
              <a:ext cx="2048754" cy="76880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a:solidFill>
                    <a:schemeClr val="tx1"/>
                  </a:solidFill>
                  <a:latin typeface="Roboto" panose="02000000000000000000" pitchFamily="2" charset="0"/>
                  <a:ea typeface="Roboto" panose="02000000000000000000" pitchFamily="2" charset="0"/>
                </a:rPr>
                <a:t>5% Host Community workforce</a:t>
              </a:r>
            </a:p>
          </xdr:txBody>
        </xdr:sp>
        <xdr:sp macro="" textlink="">
          <xdr:nvSpPr>
            <xdr:cNvPr id="302" name="Rectangle: Rounded Corners 301">
              <a:extLst>
                <a:ext uri="{FF2B5EF4-FFF2-40B4-BE49-F238E27FC236}">
                  <a16:creationId xmlns:a16="http://schemas.microsoft.com/office/drawing/2014/main" id="{B2F77764-D986-BF47-7E4F-B80CC26E45B2}"/>
                </a:ext>
              </a:extLst>
            </xdr:cNvPr>
            <xdr:cNvSpPr/>
          </xdr:nvSpPr>
          <xdr:spPr>
            <a:xfrm>
              <a:off x="8598817" y="5073385"/>
              <a:ext cx="2048754" cy="847214"/>
            </a:xfrm>
            <a:prstGeom prst="roundRect">
              <a:avLst/>
            </a:prstGeom>
            <a:noFill/>
            <a:ln>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AU" b="1">
                  <a:solidFill>
                    <a:schemeClr val="tx1"/>
                  </a:solidFill>
                </a:rPr>
                <a:t>3.2%</a:t>
              </a:r>
              <a:r>
                <a:rPr lang="en-AU" b="1" baseline="0">
                  <a:solidFill>
                    <a:schemeClr val="tx1"/>
                  </a:solidFill>
                </a:rPr>
                <a:t> </a:t>
              </a:r>
            </a:p>
            <a:p>
              <a:pPr algn="r"/>
              <a:r>
                <a:rPr lang="en-AU" b="1" baseline="0">
                  <a:solidFill>
                    <a:schemeClr val="tx1"/>
                  </a:solidFill>
                </a:rPr>
                <a:t>Target Not </a:t>
              </a:r>
            </a:p>
            <a:p>
              <a:pPr algn="r"/>
              <a:r>
                <a:rPr lang="en-AU" b="1" baseline="0">
                  <a:solidFill>
                    <a:schemeClr val="tx1"/>
                  </a:solidFill>
                </a:rPr>
                <a:t>Met</a:t>
              </a:r>
              <a:endParaRPr lang="en-AU" b="1">
                <a:solidFill>
                  <a:schemeClr val="tx1"/>
                </a:solidFill>
              </a:endParaRPr>
            </a:p>
          </xdr:txBody>
        </xdr:sp>
      </xdr:grpSp>
      <xdr:grpSp>
        <xdr:nvGrpSpPr>
          <xdr:cNvPr id="306" name="Group 305">
            <a:extLst>
              <a:ext uri="{FF2B5EF4-FFF2-40B4-BE49-F238E27FC236}">
                <a16:creationId xmlns:a16="http://schemas.microsoft.com/office/drawing/2014/main" id="{EEE9296E-EE3A-46C7-82BA-41624BE1A9B9}"/>
              </a:ext>
            </a:extLst>
          </xdr:cNvPr>
          <xdr:cNvGrpSpPr/>
        </xdr:nvGrpSpPr>
        <xdr:grpSpPr>
          <a:xfrm>
            <a:off x="13498288" y="10314214"/>
            <a:ext cx="2048755" cy="2195815"/>
            <a:chOff x="8598817" y="3724784"/>
            <a:chExt cx="2048755" cy="2195815"/>
          </a:xfrm>
        </xdr:grpSpPr>
        <xdr:sp macro="" textlink="">
          <xdr:nvSpPr>
            <xdr:cNvPr id="307" name="Rectangle: Rounded Corners 306">
              <a:extLst>
                <a:ext uri="{FF2B5EF4-FFF2-40B4-BE49-F238E27FC236}">
                  <a16:creationId xmlns:a16="http://schemas.microsoft.com/office/drawing/2014/main" id="{A486C2FC-75D7-D843-DE73-1EF426EF50D2}"/>
                </a:ext>
              </a:extLst>
            </xdr:cNvPr>
            <xdr:cNvSpPr/>
          </xdr:nvSpPr>
          <xdr:spPr>
            <a:xfrm>
              <a:off x="8598817" y="3724784"/>
              <a:ext cx="2048755" cy="345828"/>
            </a:xfrm>
            <a:prstGeom prst="roundRect">
              <a:avLst/>
            </a:prstGeom>
            <a:solidFill>
              <a:srgbClr val="C583A4"/>
            </a:solidFill>
            <a:ln>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b="1">
                  <a:solidFill>
                    <a:schemeClr val="bg1"/>
                  </a:solidFill>
                </a:rPr>
                <a:t>TARGET</a:t>
              </a:r>
            </a:p>
          </xdr:txBody>
        </xdr:sp>
        <xdr:sp macro="" textlink="">
          <xdr:nvSpPr>
            <xdr:cNvPr id="308" name="Rectangle: Rounded Corners 307">
              <a:extLst>
                <a:ext uri="{FF2B5EF4-FFF2-40B4-BE49-F238E27FC236}">
                  <a16:creationId xmlns:a16="http://schemas.microsoft.com/office/drawing/2014/main" id="{DD7E0019-4BD0-BAAF-8E62-0768EDD52CFB}"/>
                </a:ext>
              </a:extLst>
            </xdr:cNvPr>
            <xdr:cNvSpPr/>
          </xdr:nvSpPr>
          <xdr:spPr>
            <a:xfrm>
              <a:off x="8598818" y="4185697"/>
              <a:ext cx="2048754" cy="76880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a:solidFill>
                    <a:schemeClr val="tx1"/>
                  </a:solidFill>
                  <a:latin typeface="Roboto" panose="02000000000000000000" pitchFamily="2" charset="0"/>
                  <a:ea typeface="Roboto" panose="02000000000000000000" pitchFamily="2" charset="0"/>
                </a:rPr>
                <a:t>&gt;90% Participation</a:t>
              </a:r>
              <a:r>
                <a:rPr lang="en-AU" sz="1400" baseline="0">
                  <a:solidFill>
                    <a:schemeClr val="tx1"/>
                  </a:solidFill>
                  <a:latin typeface="Roboto" panose="02000000000000000000" pitchFamily="2" charset="0"/>
                  <a:ea typeface="Roboto" panose="02000000000000000000" pitchFamily="2" charset="0"/>
                </a:rPr>
                <a:t> </a:t>
              </a:r>
              <a:r>
                <a:rPr lang="en-AU" sz="1400">
                  <a:solidFill>
                    <a:schemeClr val="tx1"/>
                  </a:solidFill>
                  <a:latin typeface="Roboto" panose="02000000000000000000" pitchFamily="2" charset="0"/>
                  <a:ea typeface="Roboto" panose="02000000000000000000" pitchFamily="2" charset="0"/>
                </a:rPr>
                <a:t>Employee Engagement &amp; Culture</a:t>
              </a:r>
              <a:r>
                <a:rPr lang="en-AU" sz="1400" baseline="0">
                  <a:solidFill>
                    <a:schemeClr val="tx1"/>
                  </a:solidFill>
                  <a:latin typeface="Roboto" panose="02000000000000000000" pitchFamily="2" charset="0"/>
                  <a:ea typeface="Roboto" panose="02000000000000000000" pitchFamily="2" charset="0"/>
                </a:rPr>
                <a:t> Survey </a:t>
              </a:r>
              <a:endParaRPr lang="en-AU" sz="1400">
                <a:solidFill>
                  <a:schemeClr val="tx1"/>
                </a:solidFill>
                <a:latin typeface="Roboto" panose="02000000000000000000" pitchFamily="2" charset="0"/>
                <a:ea typeface="Roboto" panose="02000000000000000000" pitchFamily="2" charset="0"/>
              </a:endParaRPr>
            </a:p>
          </xdr:txBody>
        </xdr:sp>
        <xdr:sp macro="" textlink="">
          <xdr:nvSpPr>
            <xdr:cNvPr id="309" name="Rectangle: Rounded Corners 308">
              <a:extLst>
                <a:ext uri="{FF2B5EF4-FFF2-40B4-BE49-F238E27FC236}">
                  <a16:creationId xmlns:a16="http://schemas.microsoft.com/office/drawing/2014/main" id="{0B38096F-8528-65D7-5B6C-9222BBF1B63F}"/>
                </a:ext>
              </a:extLst>
            </xdr:cNvPr>
            <xdr:cNvSpPr/>
          </xdr:nvSpPr>
          <xdr:spPr>
            <a:xfrm>
              <a:off x="8598817" y="5073385"/>
              <a:ext cx="2048754" cy="847214"/>
            </a:xfrm>
            <a:prstGeom prst="roundRect">
              <a:avLst/>
            </a:prstGeom>
            <a:noFill/>
            <a:ln>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AU" b="1">
                  <a:solidFill>
                    <a:schemeClr val="tx1"/>
                  </a:solidFill>
                </a:rPr>
                <a:t>93% </a:t>
              </a:r>
            </a:p>
            <a:p>
              <a:pPr algn="r"/>
              <a:r>
                <a:rPr lang="en-AU" b="1">
                  <a:solidFill>
                    <a:schemeClr val="tx1"/>
                  </a:solidFill>
                </a:rPr>
                <a:t>Target Met</a:t>
              </a:r>
            </a:p>
          </xdr:txBody>
        </xdr:sp>
        <xdr:grpSp>
          <xdr:nvGrpSpPr>
            <xdr:cNvPr id="310" name="Group 309">
              <a:extLst>
                <a:ext uri="{FF2B5EF4-FFF2-40B4-BE49-F238E27FC236}">
                  <a16:creationId xmlns:a16="http://schemas.microsoft.com/office/drawing/2014/main" id="{BA2DBC91-1284-0310-3F80-2F6F73966EDC}"/>
                </a:ext>
              </a:extLst>
            </xdr:cNvPr>
            <xdr:cNvGrpSpPr/>
          </xdr:nvGrpSpPr>
          <xdr:grpSpPr>
            <a:xfrm>
              <a:off x="8821207" y="5217930"/>
              <a:ext cx="576000" cy="576000"/>
              <a:chOff x="979440" y="1750423"/>
              <a:chExt cx="776500" cy="766534"/>
            </a:xfrm>
          </xdr:grpSpPr>
          <xdr:sp macro="" textlink="">
            <xdr:nvSpPr>
              <xdr:cNvPr id="311" name="Flowchart: Connector 310">
                <a:extLst>
                  <a:ext uri="{FF2B5EF4-FFF2-40B4-BE49-F238E27FC236}">
                    <a16:creationId xmlns:a16="http://schemas.microsoft.com/office/drawing/2014/main" id="{71A3BCF0-ED66-52CE-25AE-427861B7584E}"/>
                  </a:ext>
                </a:extLst>
              </xdr:cNvPr>
              <xdr:cNvSpPr/>
            </xdr:nvSpPr>
            <xdr:spPr>
              <a:xfrm>
                <a:off x="979440" y="1750423"/>
                <a:ext cx="776500" cy="766534"/>
              </a:xfrm>
              <a:prstGeom prst="flowChartConnector">
                <a:avLst/>
              </a:prstGeom>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AU"/>
              </a:p>
            </xdr:txBody>
          </xdr:sp>
          <xdr:sp macro="" textlink="">
            <xdr:nvSpPr>
              <xdr:cNvPr id="312" name="TextBox 44">
                <a:extLst>
                  <a:ext uri="{FF2B5EF4-FFF2-40B4-BE49-F238E27FC236}">
                    <a16:creationId xmlns:a16="http://schemas.microsoft.com/office/drawing/2014/main" id="{C871CAC9-2D8D-7FA6-A657-A2B28287A28B}"/>
                  </a:ext>
                </a:extLst>
              </xdr:cNvPr>
              <xdr:cNvSpPr txBox="1"/>
            </xdr:nvSpPr>
            <xdr:spPr>
              <a:xfrm>
                <a:off x="1159883" y="1875875"/>
                <a:ext cx="339366" cy="53941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AU" sz="2000" b="1">
                    <a:solidFill>
                      <a:schemeClr val="accent6"/>
                    </a:solidFill>
                    <a:sym typeface="Wingdings 2" panose="05020102010507070707" pitchFamily="18" charset="2"/>
                  </a:rPr>
                  <a:t></a:t>
                </a:r>
                <a:endParaRPr lang="en-AU" sz="2000" b="1">
                  <a:solidFill>
                    <a:schemeClr val="accent6"/>
                  </a:solidFill>
                </a:endParaRPr>
              </a:p>
            </xdr:txBody>
          </xdr:sp>
        </xdr:grpSp>
      </xdr:grpSp>
      <xdr:grpSp>
        <xdr:nvGrpSpPr>
          <xdr:cNvPr id="313" name="Group 312">
            <a:extLst>
              <a:ext uri="{FF2B5EF4-FFF2-40B4-BE49-F238E27FC236}">
                <a16:creationId xmlns:a16="http://schemas.microsoft.com/office/drawing/2014/main" id="{680AE05B-3C8E-43D2-B5FD-4F1C59EDA72E}"/>
              </a:ext>
            </a:extLst>
          </xdr:cNvPr>
          <xdr:cNvGrpSpPr/>
        </xdr:nvGrpSpPr>
        <xdr:grpSpPr>
          <a:xfrm>
            <a:off x="15689035" y="10314215"/>
            <a:ext cx="2048755" cy="2195815"/>
            <a:chOff x="8598817" y="3724784"/>
            <a:chExt cx="2048755" cy="2195815"/>
          </a:xfrm>
        </xdr:grpSpPr>
        <xdr:sp macro="" textlink="">
          <xdr:nvSpPr>
            <xdr:cNvPr id="314" name="Rectangle: Rounded Corners 313">
              <a:extLst>
                <a:ext uri="{FF2B5EF4-FFF2-40B4-BE49-F238E27FC236}">
                  <a16:creationId xmlns:a16="http://schemas.microsoft.com/office/drawing/2014/main" id="{4D4C1C81-24D0-6FDB-C634-FFC2AD13DE3C}"/>
                </a:ext>
              </a:extLst>
            </xdr:cNvPr>
            <xdr:cNvSpPr/>
          </xdr:nvSpPr>
          <xdr:spPr>
            <a:xfrm>
              <a:off x="8598817" y="3724784"/>
              <a:ext cx="2048755" cy="345828"/>
            </a:xfrm>
            <a:prstGeom prst="roundRect">
              <a:avLst/>
            </a:prstGeom>
            <a:solidFill>
              <a:srgbClr val="C583A4"/>
            </a:solidFill>
            <a:ln>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b="1">
                  <a:solidFill>
                    <a:schemeClr val="bg1"/>
                  </a:solidFill>
                </a:rPr>
                <a:t>TARGET</a:t>
              </a:r>
            </a:p>
          </xdr:txBody>
        </xdr:sp>
        <xdr:sp macro="" textlink="">
          <xdr:nvSpPr>
            <xdr:cNvPr id="315" name="Rectangle: Rounded Corners 314">
              <a:extLst>
                <a:ext uri="{FF2B5EF4-FFF2-40B4-BE49-F238E27FC236}">
                  <a16:creationId xmlns:a16="http://schemas.microsoft.com/office/drawing/2014/main" id="{DC371EDA-DDFE-668A-97FB-35CAA77C3B1D}"/>
                </a:ext>
              </a:extLst>
            </xdr:cNvPr>
            <xdr:cNvSpPr/>
          </xdr:nvSpPr>
          <xdr:spPr>
            <a:xfrm>
              <a:off x="8598818" y="4185697"/>
              <a:ext cx="2048754" cy="76880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a:solidFill>
                    <a:schemeClr val="tx1"/>
                  </a:solidFill>
                  <a:latin typeface="Roboto" panose="02000000000000000000" pitchFamily="2" charset="0"/>
                  <a:ea typeface="Roboto" panose="02000000000000000000" pitchFamily="2" charset="0"/>
                </a:rPr>
                <a:t>&gt;80% Engagement Employee Engagement &amp; Culture</a:t>
              </a:r>
              <a:r>
                <a:rPr lang="en-AU" sz="1400" baseline="0">
                  <a:solidFill>
                    <a:schemeClr val="tx1"/>
                  </a:solidFill>
                  <a:latin typeface="Roboto" panose="02000000000000000000" pitchFamily="2" charset="0"/>
                  <a:ea typeface="Roboto" panose="02000000000000000000" pitchFamily="2" charset="0"/>
                </a:rPr>
                <a:t> Survey </a:t>
              </a:r>
              <a:endParaRPr lang="en-AU" sz="1400">
                <a:solidFill>
                  <a:schemeClr val="tx1"/>
                </a:solidFill>
                <a:latin typeface="Roboto" panose="02000000000000000000" pitchFamily="2" charset="0"/>
                <a:ea typeface="Roboto" panose="02000000000000000000" pitchFamily="2" charset="0"/>
              </a:endParaRPr>
            </a:p>
          </xdr:txBody>
        </xdr:sp>
        <xdr:sp macro="" textlink="">
          <xdr:nvSpPr>
            <xdr:cNvPr id="316" name="Rectangle: Rounded Corners 315">
              <a:extLst>
                <a:ext uri="{FF2B5EF4-FFF2-40B4-BE49-F238E27FC236}">
                  <a16:creationId xmlns:a16="http://schemas.microsoft.com/office/drawing/2014/main" id="{AE22160C-B9DE-F889-6804-53E0F2500A43}"/>
                </a:ext>
              </a:extLst>
            </xdr:cNvPr>
            <xdr:cNvSpPr/>
          </xdr:nvSpPr>
          <xdr:spPr>
            <a:xfrm>
              <a:off x="8598817" y="5073385"/>
              <a:ext cx="2048754" cy="847214"/>
            </a:xfrm>
            <a:prstGeom prst="roundRect">
              <a:avLst/>
            </a:prstGeom>
            <a:noFill/>
            <a:ln>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AU" b="1">
                  <a:solidFill>
                    <a:schemeClr val="tx1"/>
                  </a:solidFill>
                </a:rPr>
                <a:t>62%</a:t>
              </a:r>
              <a:r>
                <a:rPr lang="en-AU" b="1" baseline="0">
                  <a:solidFill>
                    <a:schemeClr val="tx1"/>
                  </a:solidFill>
                </a:rPr>
                <a:t> </a:t>
              </a:r>
            </a:p>
            <a:p>
              <a:pPr algn="r"/>
              <a:r>
                <a:rPr lang="en-AU" b="1" baseline="0">
                  <a:solidFill>
                    <a:schemeClr val="tx1"/>
                  </a:solidFill>
                </a:rPr>
                <a:t>Target Not </a:t>
              </a:r>
            </a:p>
            <a:p>
              <a:pPr algn="r"/>
              <a:r>
                <a:rPr lang="en-AU" b="1" baseline="0">
                  <a:solidFill>
                    <a:schemeClr val="tx1"/>
                  </a:solidFill>
                </a:rPr>
                <a:t>Met</a:t>
              </a:r>
              <a:endParaRPr lang="en-AU" b="1">
                <a:solidFill>
                  <a:schemeClr val="tx1"/>
                </a:solidFill>
              </a:endParaRPr>
            </a:p>
          </xdr:txBody>
        </xdr:sp>
      </xdr:grpSp>
      <xdr:sp macro="" textlink="">
        <xdr:nvSpPr>
          <xdr:cNvPr id="330" name="Rectangle: Rounded Corners 329">
            <a:extLst>
              <a:ext uri="{FF2B5EF4-FFF2-40B4-BE49-F238E27FC236}">
                <a16:creationId xmlns:a16="http://schemas.microsoft.com/office/drawing/2014/main" id="{9BE39FF0-88F2-4882-8066-9874AF3C1C62}"/>
              </a:ext>
            </a:extLst>
          </xdr:cNvPr>
          <xdr:cNvSpPr/>
        </xdr:nvSpPr>
        <xdr:spPr>
          <a:xfrm>
            <a:off x="6789964" y="9960428"/>
            <a:ext cx="11130643" cy="3959679"/>
          </a:xfrm>
          <a:prstGeom prst="roundRect">
            <a:avLst/>
          </a:prstGeom>
          <a:noFill/>
          <a:ln w="38100">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AU" sz="1100"/>
          </a:p>
        </xdr:txBody>
      </xdr:sp>
      <xdr:sp macro="" textlink="">
        <xdr:nvSpPr>
          <xdr:cNvPr id="331" name="Rectangle: Rounded Corners 10">
            <a:extLst>
              <a:ext uri="{FF2B5EF4-FFF2-40B4-BE49-F238E27FC236}">
                <a16:creationId xmlns:a16="http://schemas.microsoft.com/office/drawing/2014/main" id="{CE484FCD-0C22-432D-8CCD-7FBDB1BADA5F}"/>
              </a:ext>
            </a:extLst>
          </xdr:cNvPr>
          <xdr:cNvSpPr/>
        </xdr:nvSpPr>
        <xdr:spPr>
          <a:xfrm>
            <a:off x="8041822" y="12981214"/>
            <a:ext cx="8300357" cy="570501"/>
          </a:xfrm>
          <a:prstGeom prst="roundRect">
            <a:avLst/>
          </a:prstGeom>
          <a:solidFill>
            <a:srgbClr val="C583A4"/>
          </a:solidFill>
          <a:ln>
            <a:solidFill>
              <a:srgbClr val="AA2B77"/>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AU" sz="1200" b="1">
                <a:solidFill>
                  <a:schemeClr val="bg1"/>
                </a:solidFill>
                <a:latin typeface="Roboto" panose="02000000000000000000" pitchFamily="2" charset="0"/>
                <a:ea typeface="Roboto" panose="02000000000000000000" pitchFamily="2" charset="0"/>
              </a:rPr>
              <a:t>Material Topic: Diversity and Inclusion</a:t>
            </a:r>
          </a:p>
        </xdr:txBody>
      </xdr:sp>
    </xdr:grpSp>
    <xdr:clientData/>
  </xdr:twoCellAnchor>
  <xdr:twoCellAnchor>
    <xdr:from>
      <xdr:col>11</xdr:col>
      <xdr:colOff>136070</xdr:colOff>
      <xdr:row>9</xdr:row>
      <xdr:rowOff>163285</xdr:rowOff>
    </xdr:from>
    <xdr:to>
      <xdr:col>13</xdr:col>
      <xdr:colOff>415897</xdr:colOff>
      <xdr:row>21</xdr:row>
      <xdr:rowOff>18672</xdr:rowOff>
    </xdr:to>
    <xdr:grpSp>
      <xdr:nvGrpSpPr>
        <xdr:cNvPr id="402" name="Group 401">
          <a:extLst>
            <a:ext uri="{FF2B5EF4-FFF2-40B4-BE49-F238E27FC236}">
              <a16:creationId xmlns:a16="http://schemas.microsoft.com/office/drawing/2014/main" id="{1495D048-4C04-068D-CC35-56C1531D8100}"/>
            </a:ext>
          </a:extLst>
        </xdr:cNvPr>
        <xdr:cNvGrpSpPr/>
      </xdr:nvGrpSpPr>
      <xdr:grpSpPr>
        <a:xfrm>
          <a:off x="7184570" y="1956226"/>
          <a:ext cx="2039151" cy="2130181"/>
          <a:chOff x="8598817" y="3724784"/>
          <a:chExt cx="2048755" cy="2195815"/>
        </a:xfrm>
      </xdr:grpSpPr>
      <xdr:sp macro="" textlink="">
        <xdr:nvSpPr>
          <xdr:cNvPr id="404" name="Rectangle: Rounded Corners 403">
            <a:extLst>
              <a:ext uri="{FF2B5EF4-FFF2-40B4-BE49-F238E27FC236}">
                <a16:creationId xmlns:a16="http://schemas.microsoft.com/office/drawing/2014/main" id="{EFD0A86B-D4AF-560A-3DC3-220F1A5FE89A}"/>
              </a:ext>
            </a:extLst>
          </xdr:cNvPr>
          <xdr:cNvSpPr/>
        </xdr:nvSpPr>
        <xdr:spPr>
          <a:xfrm>
            <a:off x="8598817" y="3724784"/>
            <a:ext cx="2048755" cy="345828"/>
          </a:xfrm>
          <a:prstGeom prst="roundRect">
            <a:avLst/>
          </a:prstGeom>
          <a:solidFill>
            <a:srgbClr val="C583A4"/>
          </a:solidFill>
          <a:ln>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b="1">
                <a:solidFill>
                  <a:schemeClr val="bg1"/>
                </a:solidFill>
              </a:rPr>
              <a:t>TARGET</a:t>
            </a:r>
          </a:p>
        </xdr:txBody>
      </xdr:sp>
      <xdr:sp macro="" textlink="">
        <xdr:nvSpPr>
          <xdr:cNvPr id="405" name="Rectangle: Rounded Corners 404">
            <a:extLst>
              <a:ext uri="{FF2B5EF4-FFF2-40B4-BE49-F238E27FC236}">
                <a16:creationId xmlns:a16="http://schemas.microsoft.com/office/drawing/2014/main" id="{7BE06C5A-4FCD-AAE4-08F2-27CB0CEBE5D2}"/>
              </a:ext>
            </a:extLst>
          </xdr:cNvPr>
          <xdr:cNvSpPr/>
        </xdr:nvSpPr>
        <xdr:spPr>
          <a:xfrm>
            <a:off x="8598818" y="4185697"/>
            <a:ext cx="2048754" cy="76880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a:solidFill>
                  <a:schemeClr val="tx1"/>
                </a:solidFill>
                <a:latin typeface="Roboto" panose="02000000000000000000" pitchFamily="2" charset="0"/>
                <a:ea typeface="Roboto" panose="02000000000000000000" pitchFamily="2" charset="0"/>
              </a:rPr>
              <a:t>Zero Fatalities </a:t>
            </a:r>
          </a:p>
        </xdr:txBody>
      </xdr:sp>
      <xdr:sp macro="" textlink="">
        <xdr:nvSpPr>
          <xdr:cNvPr id="406" name="Rectangle: Rounded Corners 405">
            <a:extLst>
              <a:ext uri="{FF2B5EF4-FFF2-40B4-BE49-F238E27FC236}">
                <a16:creationId xmlns:a16="http://schemas.microsoft.com/office/drawing/2014/main" id="{2DC76D5C-E773-D538-2E78-1B54DD8E55A6}"/>
              </a:ext>
            </a:extLst>
          </xdr:cNvPr>
          <xdr:cNvSpPr/>
        </xdr:nvSpPr>
        <xdr:spPr>
          <a:xfrm>
            <a:off x="8598817" y="5073385"/>
            <a:ext cx="2048754" cy="847214"/>
          </a:xfrm>
          <a:prstGeom prst="roundRect">
            <a:avLst/>
          </a:prstGeom>
          <a:noFill/>
          <a:ln>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AU" b="1">
                <a:solidFill>
                  <a:schemeClr val="tx1"/>
                </a:solidFill>
              </a:rPr>
              <a:t>Zero</a:t>
            </a:r>
          </a:p>
        </xdr:txBody>
      </xdr:sp>
      <xdr:grpSp>
        <xdr:nvGrpSpPr>
          <xdr:cNvPr id="407" name="Group 406">
            <a:extLst>
              <a:ext uri="{FF2B5EF4-FFF2-40B4-BE49-F238E27FC236}">
                <a16:creationId xmlns:a16="http://schemas.microsoft.com/office/drawing/2014/main" id="{A84BC706-62A7-2992-4DBC-2012CB4450A3}"/>
              </a:ext>
            </a:extLst>
          </xdr:cNvPr>
          <xdr:cNvGrpSpPr/>
        </xdr:nvGrpSpPr>
        <xdr:grpSpPr>
          <a:xfrm>
            <a:off x="8889242" y="5217930"/>
            <a:ext cx="576000" cy="576000"/>
            <a:chOff x="1071155" y="1750423"/>
            <a:chExt cx="776500" cy="766534"/>
          </a:xfrm>
        </xdr:grpSpPr>
        <xdr:sp macro="" textlink="">
          <xdr:nvSpPr>
            <xdr:cNvPr id="408" name="Flowchart: Connector 407">
              <a:extLst>
                <a:ext uri="{FF2B5EF4-FFF2-40B4-BE49-F238E27FC236}">
                  <a16:creationId xmlns:a16="http://schemas.microsoft.com/office/drawing/2014/main" id="{649F152B-ECE8-41E0-455D-02DB9C735A5C}"/>
                </a:ext>
              </a:extLst>
            </xdr:cNvPr>
            <xdr:cNvSpPr/>
          </xdr:nvSpPr>
          <xdr:spPr>
            <a:xfrm>
              <a:off x="1071155" y="1750423"/>
              <a:ext cx="776500" cy="766534"/>
            </a:xfrm>
            <a:prstGeom prst="flowChartConnector">
              <a:avLst/>
            </a:prstGeom>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AU"/>
            </a:p>
          </xdr:txBody>
        </xdr:sp>
        <xdr:sp macro="" textlink="">
          <xdr:nvSpPr>
            <xdr:cNvPr id="409" name="TextBox 44">
              <a:extLst>
                <a:ext uri="{FF2B5EF4-FFF2-40B4-BE49-F238E27FC236}">
                  <a16:creationId xmlns:a16="http://schemas.microsoft.com/office/drawing/2014/main" id="{A3514E65-A41B-9726-AC7E-5B0FE47E1BE9}"/>
                </a:ext>
              </a:extLst>
            </xdr:cNvPr>
            <xdr:cNvSpPr txBox="1"/>
          </xdr:nvSpPr>
          <xdr:spPr>
            <a:xfrm>
              <a:off x="1251598" y="1875875"/>
              <a:ext cx="339366" cy="53941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AU" sz="2000" b="1">
                  <a:solidFill>
                    <a:schemeClr val="accent6"/>
                  </a:solidFill>
                  <a:sym typeface="Wingdings 2" panose="05020102010507070707" pitchFamily="18" charset="2"/>
                </a:rPr>
                <a:t></a:t>
              </a:r>
              <a:endParaRPr lang="en-AU" sz="2000" b="1">
                <a:solidFill>
                  <a:schemeClr val="accent6"/>
                </a:solidFill>
              </a:endParaRPr>
            </a:p>
          </xdr:txBody>
        </xdr:sp>
      </xdr:grpSp>
    </xdr:grpSp>
    <xdr:clientData/>
  </xdr:twoCellAnchor>
  <xdr:twoCellAnchor>
    <xdr:from>
      <xdr:col>13</xdr:col>
      <xdr:colOff>1156606</xdr:colOff>
      <xdr:row>9</xdr:row>
      <xdr:rowOff>176892</xdr:rowOff>
    </xdr:from>
    <xdr:to>
      <xdr:col>16</xdr:col>
      <xdr:colOff>1137075</xdr:colOff>
      <xdr:row>21</xdr:row>
      <xdr:rowOff>32279</xdr:rowOff>
    </xdr:to>
    <xdr:grpSp>
      <xdr:nvGrpSpPr>
        <xdr:cNvPr id="412" name="Group 411">
          <a:extLst>
            <a:ext uri="{FF2B5EF4-FFF2-40B4-BE49-F238E27FC236}">
              <a16:creationId xmlns:a16="http://schemas.microsoft.com/office/drawing/2014/main" id="{8CF7CC93-C714-A9ED-A218-5F6B73B792EB}"/>
            </a:ext>
          </a:extLst>
        </xdr:cNvPr>
        <xdr:cNvGrpSpPr/>
      </xdr:nvGrpSpPr>
      <xdr:grpSpPr>
        <a:xfrm>
          <a:off x="9964430" y="1969833"/>
          <a:ext cx="2019939" cy="2130181"/>
          <a:chOff x="8598817" y="3724784"/>
          <a:chExt cx="2048755" cy="2195815"/>
        </a:xfrm>
      </xdr:grpSpPr>
      <xdr:sp macro="" textlink="">
        <xdr:nvSpPr>
          <xdr:cNvPr id="414" name="Rectangle: Rounded Corners 413">
            <a:extLst>
              <a:ext uri="{FF2B5EF4-FFF2-40B4-BE49-F238E27FC236}">
                <a16:creationId xmlns:a16="http://schemas.microsoft.com/office/drawing/2014/main" id="{4E2BFF8F-12DE-276C-1341-FE27D474AD2E}"/>
              </a:ext>
            </a:extLst>
          </xdr:cNvPr>
          <xdr:cNvSpPr/>
        </xdr:nvSpPr>
        <xdr:spPr>
          <a:xfrm>
            <a:off x="8598817" y="3724784"/>
            <a:ext cx="2048755" cy="345828"/>
          </a:xfrm>
          <a:prstGeom prst="roundRect">
            <a:avLst/>
          </a:prstGeom>
          <a:solidFill>
            <a:srgbClr val="C583A4"/>
          </a:solidFill>
          <a:ln>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b="1">
                <a:solidFill>
                  <a:schemeClr val="bg1"/>
                </a:solidFill>
              </a:rPr>
              <a:t>TARGET</a:t>
            </a:r>
          </a:p>
        </xdr:txBody>
      </xdr:sp>
      <xdr:sp macro="" textlink="">
        <xdr:nvSpPr>
          <xdr:cNvPr id="415" name="Rectangle: Rounded Corners 414">
            <a:extLst>
              <a:ext uri="{FF2B5EF4-FFF2-40B4-BE49-F238E27FC236}">
                <a16:creationId xmlns:a16="http://schemas.microsoft.com/office/drawing/2014/main" id="{71D50818-34FA-CD38-BF77-A736BBE4E9E3}"/>
              </a:ext>
            </a:extLst>
          </xdr:cNvPr>
          <xdr:cNvSpPr/>
        </xdr:nvSpPr>
        <xdr:spPr>
          <a:xfrm>
            <a:off x="8598818" y="4185697"/>
            <a:ext cx="2048754" cy="76880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a:solidFill>
                  <a:schemeClr val="tx1"/>
                </a:solidFill>
                <a:latin typeface="Roboto" panose="02000000000000000000" pitchFamily="2" charset="0"/>
                <a:ea typeface="Roboto" panose="02000000000000000000" pitchFamily="2" charset="0"/>
              </a:rPr>
              <a:t>Zero Lost</a:t>
            </a:r>
            <a:r>
              <a:rPr lang="en-AU" sz="1400" baseline="0">
                <a:solidFill>
                  <a:schemeClr val="tx1"/>
                </a:solidFill>
                <a:latin typeface="Roboto" panose="02000000000000000000" pitchFamily="2" charset="0"/>
                <a:ea typeface="Roboto" panose="02000000000000000000" pitchFamily="2" charset="0"/>
              </a:rPr>
              <a:t> Time Injury Frequecy Rate (LTIFR)</a:t>
            </a:r>
            <a:endParaRPr lang="en-AU" sz="1400">
              <a:solidFill>
                <a:schemeClr val="tx1"/>
              </a:solidFill>
              <a:latin typeface="Roboto" panose="02000000000000000000" pitchFamily="2" charset="0"/>
              <a:ea typeface="Roboto" panose="02000000000000000000" pitchFamily="2" charset="0"/>
            </a:endParaRPr>
          </a:p>
        </xdr:txBody>
      </xdr:sp>
      <xdr:sp macro="" textlink="">
        <xdr:nvSpPr>
          <xdr:cNvPr id="416" name="Rectangle: Rounded Corners 415">
            <a:extLst>
              <a:ext uri="{FF2B5EF4-FFF2-40B4-BE49-F238E27FC236}">
                <a16:creationId xmlns:a16="http://schemas.microsoft.com/office/drawing/2014/main" id="{715D0C07-E6C9-5946-EF34-2C4210B9F2DC}"/>
              </a:ext>
            </a:extLst>
          </xdr:cNvPr>
          <xdr:cNvSpPr/>
        </xdr:nvSpPr>
        <xdr:spPr>
          <a:xfrm>
            <a:off x="8598817" y="5073385"/>
            <a:ext cx="2048754" cy="847214"/>
          </a:xfrm>
          <a:prstGeom prst="roundRect">
            <a:avLst/>
          </a:prstGeom>
          <a:noFill/>
          <a:ln>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AU" b="1">
                <a:solidFill>
                  <a:schemeClr val="tx1"/>
                </a:solidFill>
              </a:rPr>
              <a:t>9.6</a:t>
            </a:r>
            <a:r>
              <a:rPr lang="en-AU" b="1" baseline="0">
                <a:solidFill>
                  <a:schemeClr val="tx1"/>
                </a:solidFill>
              </a:rPr>
              <a:t> </a:t>
            </a:r>
          </a:p>
          <a:p>
            <a:pPr algn="r"/>
            <a:r>
              <a:rPr lang="en-AU" b="1" baseline="0">
                <a:solidFill>
                  <a:schemeClr val="tx1"/>
                </a:solidFill>
              </a:rPr>
              <a:t>Target Not </a:t>
            </a:r>
          </a:p>
          <a:p>
            <a:pPr algn="r"/>
            <a:r>
              <a:rPr lang="en-AU" b="1" baseline="0">
                <a:solidFill>
                  <a:schemeClr val="tx1"/>
                </a:solidFill>
              </a:rPr>
              <a:t>Met</a:t>
            </a:r>
            <a:endParaRPr lang="en-AU" b="1">
              <a:solidFill>
                <a:schemeClr val="tx1"/>
              </a:solidFill>
            </a:endParaRPr>
          </a:p>
        </xdr:txBody>
      </xdr:sp>
    </xdr:grpSp>
    <xdr:clientData/>
  </xdr:twoCellAnchor>
  <xdr:twoCellAnchor>
    <xdr:from>
      <xdr:col>18</xdr:col>
      <xdr:colOff>149677</xdr:colOff>
      <xdr:row>9</xdr:row>
      <xdr:rowOff>217714</xdr:rowOff>
    </xdr:from>
    <xdr:to>
      <xdr:col>20</xdr:col>
      <xdr:colOff>429504</xdr:colOff>
      <xdr:row>21</xdr:row>
      <xdr:rowOff>73101</xdr:rowOff>
    </xdr:to>
    <xdr:grpSp>
      <xdr:nvGrpSpPr>
        <xdr:cNvPr id="29" name="Group 421">
          <a:extLst>
            <a:ext uri="{FF2B5EF4-FFF2-40B4-BE49-F238E27FC236}">
              <a16:creationId xmlns:a16="http://schemas.microsoft.com/office/drawing/2014/main" id="{156D711F-A3AB-02F7-8DE0-C090BAD79DF0}"/>
            </a:ext>
          </a:extLst>
        </xdr:cNvPr>
        <xdr:cNvGrpSpPr/>
      </xdr:nvGrpSpPr>
      <xdr:grpSpPr>
        <a:xfrm>
          <a:off x="12756295" y="1982080"/>
          <a:ext cx="2039150" cy="2158756"/>
          <a:chOff x="8598817" y="3724784"/>
          <a:chExt cx="2048755" cy="2195815"/>
        </a:xfrm>
      </xdr:grpSpPr>
      <xdr:sp macro="" textlink="">
        <xdr:nvSpPr>
          <xdr:cNvPr id="30" name="Rectangle: Rounded Corners 423">
            <a:extLst>
              <a:ext uri="{FF2B5EF4-FFF2-40B4-BE49-F238E27FC236}">
                <a16:creationId xmlns:a16="http://schemas.microsoft.com/office/drawing/2014/main" id="{BDFC87BF-63FC-93DD-79AA-FAF70384D22B}"/>
              </a:ext>
            </a:extLst>
          </xdr:cNvPr>
          <xdr:cNvSpPr/>
        </xdr:nvSpPr>
        <xdr:spPr>
          <a:xfrm>
            <a:off x="8598817" y="3724784"/>
            <a:ext cx="2048755" cy="345828"/>
          </a:xfrm>
          <a:prstGeom prst="roundRect">
            <a:avLst/>
          </a:prstGeom>
          <a:solidFill>
            <a:srgbClr val="C583A4"/>
          </a:solidFill>
          <a:ln>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b="1">
                <a:solidFill>
                  <a:schemeClr val="bg1"/>
                </a:solidFill>
              </a:rPr>
              <a:t>TARGET</a:t>
            </a:r>
          </a:p>
        </xdr:txBody>
      </xdr:sp>
      <xdr:sp macro="" textlink="">
        <xdr:nvSpPr>
          <xdr:cNvPr id="31" name="Rectangle: Rounded Corners 424">
            <a:extLst>
              <a:ext uri="{FF2B5EF4-FFF2-40B4-BE49-F238E27FC236}">
                <a16:creationId xmlns:a16="http://schemas.microsoft.com/office/drawing/2014/main" id="{EB49BD58-CA47-2A64-6C4B-7E1A638A5BBF}"/>
              </a:ext>
            </a:extLst>
          </xdr:cNvPr>
          <xdr:cNvSpPr/>
        </xdr:nvSpPr>
        <xdr:spPr>
          <a:xfrm>
            <a:off x="8598818" y="4185697"/>
            <a:ext cx="2048754" cy="76880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350">
                <a:solidFill>
                  <a:schemeClr val="tx1"/>
                </a:solidFill>
                <a:latin typeface="Roboto" panose="02000000000000000000" pitchFamily="2" charset="0"/>
                <a:ea typeface="Roboto" panose="02000000000000000000" pitchFamily="2" charset="0"/>
              </a:rPr>
              <a:t>20% Reduction</a:t>
            </a:r>
            <a:r>
              <a:rPr lang="en-AU" sz="1350" baseline="0">
                <a:solidFill>
                  <a:schemeClr val="tx1"/>
                </a:solidFill>
                <a:latin typeface="Roboto" panose="02000000000000000000" pitchFamily="2" charset="0"/>
                <a:ea typeface="Roboto" panose="02000000000000000000" pitchFamily="2" charset="0"/>
              </a:rPr>
              <a:t> on 2022 Total Recordable Injury Frequency Rate (TRIFR)</a:t>
            </a:r>
            <a:endParaRPr lang="en-AU" sz="1350">
              <a:solidFill>
                <a:schemeClr val="tx1"/>
              </a:solidFill>
              <a:latin typeface="Roboto" panose="02000000000000000000" pitchFamily="2" charset="0"/>
              <a:ea typeface="Roboto" panose="02000000000000000000" pitchFamily="2" charset="0"/>
            </a:endParaRPr>
          </a:p>
        </xdr:txBody>
      </xdr:sp>
      <xdr:sp macro="" textlink="">
        <xdr:nvSpPr>
          <xdr:cNvPr id="33" name="Rectangle: Rounded Corners 425">
            <a:extLst>
              <a:ext uri="{FF2B5EF4-FFF2-40B4-BE49-F238E27FC236}">
                <a16:creationId xmlns:a16="http://schemas.microsoft.com/office/drawing/2014/main" id="{B593CEEB-2BEF-B85C-5A9B-DD173E727D52}"/>
              </a:ext>
            </a:extLst>
          </xdr:cNvPr>
          <xdr:cNvSpPr/>
        </xdr:nvSpPr>
        <xdr:spPr>
          <a:xfrm>
            <a:off x="8598817" y="5073385"/>
            <a:ext cx="2048754" cy="847214"/>
          </a:xfrm>
          <a:prstGeom prst="roundRect">
            <a:avLst/>
          </a:prstGeom>
          <a:noFill/>
          <a:ln>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AU" b="1">
                <a:solidFill>
                  <a:schemeClr val="tx1"/>
                </a:solidFill>
              </a:rPr>
              <a:t>19.2</a:t>
            </a:r>
          </a:p>
          <a:p>
            <a:pPr algn="r"/>
            <a:r>
              <a:rPr lang="en-AU" b="1">
                <a:solidFill>
                  <a:schemeClr val="tx1"/>
                </a:solidFill>
              </a:rPr>
              <a:t>Target Not</a:t>
            </a:r>
          </a:p>
          <a:p>
            <a:pPr algn="r"/>
            <a:r>
              <a:rPr lang="en-AU" b="1">
                <a:solidFill>
                  <a:schemeClr val="tx1"/>
                </a:solidFill>
              </a:rPr>
              <a:t>Met</a:t>
            </a:r>
          </a:p>
        </xdr:txBody>
      </xdr:sp>
    </xdr:grpSp>
    <xdr:clientData/>
  </xdr:twoCellAnchor>
  <xdr:twoCellAnchor>
    <xdr:from>
      <xdr:col>9</xdr:col>
      <xdr:colOff>1251857</xdr:colOff>
      <xdr:row>8</xdr:row>
      <xdr:rowOff>0</xdr:rowOff>
    </xdr:from>
    <xdr:to>
      <xdr:col>23</xdr:col>
      <xdr:colOff>1401536</xdr:colOff>
      <xdr:row>21</xdr:row>
      <xdr:rowOff>1496785</xdr:rowOff>
    </xdr:to>
    <xdr:sp macro="" textlink="">
      <xdr:nvSpPr>
        <xdr:cNvPr id="431" name="Rectangle: Rounded Corners 430">
          <a:extLst>
            <a:ext uri="{FF2B5EF4-FFF2-40B4-BE49-F238E27FC236}">
              <a16:creationId xmlns:a16="http://schemas.microsoft.com/office/drawing/2014/main" id="{BE0E4646-47DA-C594-78E9-507A595A9996}"/>
            </a:ext>
          </a:extLst>
        </xdr:cNvPr>
        <xdr:cNvSpPr/>
      </xdr:nvSpPr>
      <xdr:spPr>
        <a:xfrm>
          <a:off x="6613071" y="1605643"/>
          <a:ext cx="11361965" cy="4027713"/>
        </a:xfrm>
        <a:prstGeom prst="roundRect">
          <a:avLst/>
        </a:prstGeom>
        <a:noFill/>
        <a:ln w="38100">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AU" sz="1100"/>
        </a:p>
      </xdr:txBody>
    </xdr:sp>
    <xdr:clientData/>
  </xdr:twoCellAnchor>
  <xdr:twoCellAnchor>
    <xdr:from>
      <xdr:col>20</xdr:col>
      <xdr:colOff>1183821</xdr:colOff>
      <xdr:row>9</xdr:row>
      <xdr:rowOff>204106</xdr:rowOff>
    </xdr:from>
    <xdr:to>
      <xdr:col>23</xdr:col>
      <xdr:colOff>1164290</xdr:colOff>
      <xdr:row>21</xdr:row>
      <xdr:rowOff>59493</xdr:rowOff>
    </xdr:to>
    <xdr:grpSp>
      <xdr:nvGrpSpPr>
        <xdr:cNvPr id="432" name="Group 431">
          <a:extLst>
            <a:ext uri="{FF2B5EF4-FFF2-40B4-BE49-F238E27FC236}">
              <a16:creationId xmlns:a16="http://schemas.microsoft.com/office/drawing/2014/main" id="{7A71A424-3AE9-D5C2-670E-42D14C990679}"/>
            </a:ext>
          </a:extLst>
        </xdr:cNvPr>
        <xdr:cNvGrpSpPr/>
      </xdr:nvGrpSpPr>
      <xdr:grpSpPr>
        <a:xfrm>
          <a:off x="15549762" y="1987522"/>
          <a:ext cx="2019940" cy="2139706"/>
          <a:chOff x="8598817" y="3724784"/>
          <a:chExt cx="2048755" cy="2195815"/>
        </a:xfrm>
      </xdr:grpSpPr>
      <xdr:sp macro="" textlink="">
        <xdr:nvSpPr>
          <xdr:cNvPr id="434" name="Rectangle: Rounded Corners 433">
            <a:extLst>
              <a:ext uri="{FF2B5EF4-FFF2-40B4-BE49-F238E27FC236}">
                <a16:creationId xmlns:a16="http://schemas.microsoft.com/office/drawing/2014/main" id="{2A320C12-DCA4-371E-8DE3-B65218CDB6D9}"/>
              </a:ext>
            </a:extLst>
          </xdr:cNvPr>
          <xdr:cNvSpPr/>
        </xdr:nvSpPr>
        <xdr:spPr>
          <a:xfrm>
            <a:off x="8598817" y="3724784"/>
            <a:ext cx="2048755" cy="345828"/>
          </a:xfrm>
          <a:prstGeom prst="roundRect">
            <a:avLst/>
          </a:prstGeom>
          <a:solidFill>
            <a:srgbClr val="C583A4"/>
          </a:solidFill>
          <a:ln>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b="1">
                <a:solidFill>
                  <a:schemeClr val="bg1"/>
                </a:solidFill>
              </a:rPr>
              <a:t>TARGET</a:t>
            </a:r>
          </a:p>
        </xdr:txBody>
      </xdr:sp>
      <xdr:sp macro="" textlink="">
        <xdr:nvSpPr>
          <xdr:cNvPr id="435" name="Rectangle: Rounded Corners 434">
            <a:extLst>
              <a:ext uri="{FF2B5EF4-FFF2-40B4-BE49-F238E27FC236}">
                <a16:creationId xmlns:a16="http://schemas.microsoft.com/office/drawing/2014/main" id="{04CE782A-35F5-F63B-F921-6CC986B68336}"/>
              </a:ext>
            </a:extLst>
          </xdr:cNvPr>
          <xdr:cNvSpPr/>
        </xdr:nvSpPr>
        <xdr:spPr>
          <a:xfrm>
            <a:off x="8598818" y="4185697"/>
            <a:ext cx="2048754" cy="76880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a:solidFill>
                  <a:schemeClr val="tx1"/>
                </a:solidFill>
                <a:latin typeface="Roboto" panose="02000000000000000000" pitchFamily="2" charset="0"/>
                <a:ea typeface="Roboto" panose="02000000000000000000" pitchFamily="2" charset="0"/>
              </a:rPr>
              <a:t>Obtain and Maintain ISO</a:t>
            </a:r>
            <a:r>
              <a:rPr lang="en-AU" sz="1400" baseline="0">
                <a:solidFill>
                  <a:schemeClr val="tx1"/>
                </a:solidFill>
                <a:latin typeface="Roboto" panose="02000000000000000000" pitchFamily="2" charset="0"/>
                <a:ea typeface="Roboto" panose="02000000000000000000" pitchFamily="2" charset="0"/>
              </a:rPr>
              <a:t> 45001 Health and Safety Management System Certification</a:t>
            </a:r>
            <a:endParaRPr lang="en-AU" sz="1400">
              <a:solidFill>
                <a:schemeClr val="tx1"/>
              </a:solidFill>
              <a:latin typeface="Roboto" panose="02000000000000000000" pitchFamily="2" charset="0"/>
              <a:ea typeface="Roboto" panose="02000000000000000000" pitchFamily="2" charset="0"/>
            </a:endParaRPr>
          </a:p>
        </xdr:txBody>
      </xdr:sp>
      <xdr:sp macro="" textlink="">
        <xdr:nvSpPr>
          <xdr:cNvPr id="436" name="Rectangle: Rounded Corners 435">
            <a:extLst>
              <a:ext uri="{FF2B5EF4-FFF2-40B4-BE49-F238E27FC236}">
                <a16:creationId xmlns:a16="http://schemas.microsoft.com/office/drawing/2014/main" id="{7984205D-0C8D-938F-EA21-EE3F41D7467B}"/>
              </a:ext>
            </a:extLst>
          </xdr:cNvPr>
          <xdr:cNvSpPr/>
        </xdr:nvSpPr>
        <xdr:spPr>
          <a:xfrm>
            <a:off x="8598817" y="5073385"/>
            <a:ext cx="2048754" cy="847214"/>
          </a:xfrm>
          <a:prstGeom prst="roundRect">
            <a:avLst/>
          </a:prstGeom>
          <a:noFill/>
          <a:ln>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AU" b="1">
                <a:solidFill>
                  <a:schemeClr val="tx1"/>
                </a:solidFill>
              </a:rPr>
              <a:t>Certification</a:t>
            </a:r>
            <a:endParaRPr lang="en-AU" b="1" baseline="0">
              <a:solidFill>
                <a:schemeClr val="tx1"/>
              </a:solidFill>
            </a:endParaRPr>
          </a:p>
          <a:p>
            <a:pPr algn="r"/>
            <a:r>
              <a:rPr lang="en-AU" b="1" baseline="0">
                <a:solidFill>
                  <a:schemeClr val="tx1"/>
                </a:solidFill>
              </a:rPr>
              <a:t>Maintained</a:t>
            </a:r>
            <a:endParaRPr lang="en-AU" b="1">
              <a:solidFill>
                <a:schemeClr val="tx1"/>
              </a:solidFill>
            </a:endParaRPr>
          </a:p>
        </xdr:txBody>
      </xdr:sp>
      <xdr:grpSp>
        <xdr:nvGrpSpPr>
          <xdr:cNvPr id="437" name="Group 436">
            <a:extLst>
              <a:ext uri="{FF2B5EF4-FFF2-40B4-BE49-F238E27FC236}">
                <a16:creationId xmlns:a16="http://schemas.microsoft.com/office/drawing/2014/main" id="{6746A94C-1F36-4933-2531-78D362204C50}"/>
              </a:ext>
            </a:extLst>
          </xdr:cNvPr>
          <xdr:cNvGrpSpPr/>
        </xdr:nvGrpSpPr>
        <xdr:grpSpPr>
          <a:xfrm>
            <a:off x="8739565" y="5217930"/>
            <a:ext cx="576000" cy="576000"/>
            <a:chOff x="869382" y="1750423"/>
            <a:chExt cx="776500" cy="766534"/>
          </a:xfrm>
        </xdr:grpSpPr>
        <xdr:sp macro="" textlink="">
          <xdr:nvSpPr>
            <xdr:cNvPr id="438" name="Flowchart: Connector 437">
              <a:extLst>
                <a:ext uri="{FF2B5EF4-FFF2-40B4-BE49-F238E27FC236}">
                  <a16:creationId xmlns:a16="http://schemas.microsoft.com/office/drawing/2014/main" id="{BC4FA043-8EE8-3081-EEFF-B3323A841B67}"/>
                </a:ext>
              </a:extLst>
            </xdr:cNvPr>
            <xdr:cNvSpPr/>
          </xdr:nvSpPr>
          <xdr:spPr>
            <a:xfrm>
              <a:off x="869382" y="1750423"/>
              <a:ext cx="776500" cy="766534"/>
            </a:xfrm>
            <a:prstGeom prst="flowChartConnector">
              <a:avLst/>
            </a:prstGeom>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AU"/>
            </a:p>
          </xdr:txBody>
        </xdr:sp>
        <xdr:sp macro="" textlink="">
          <xdr:nvSpPr>
            <xdr:cNvPr id="439" name="TextBox 44">
              <a:extLst>
                <a:ext uri="{FF2B5EF4-FFF2-40B4-BE49-F238E27FC236}">
                  <a16:creationId xmlns:a16="http://schemas.microsoft.com/office/drawing/2014/main" id="{917DB221-9EDD-F675-DA10-9AC06ED7F5AA}"/>
                </a:ext>
              </a:extLst>
            </xdr:cNvPr>
            <xdr:cNvSpPr txBox="1"/>
          </xdr:nvSpPr>
          <xdr:spPr>
            <a:xfrm>
              <a:off x="1031476" y="1875875"/>
              <a:ext cx="339366" cy="53941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AU" sz="2000" b="1">
                  <a:solidFill>
                    <a:schemeClr val="accent6"/>
                  </a:solidFill>
                  <a:sym typeface="Wingdings 2" panose="05020102010507070707" pitchFamily="18" charset="2"/>
                </a:rPr>
                <a:t></a:t>
              </a:r>
              <a:endParaRPr lang="en-AU" sz="2000" b="1">
                <a:solidFill>
                  <a:schemeClr val="accent6"/>
                </a:solidFill>
              </a:endParaRPr>
            </a:p>
          </xdr:txBody>
        </xdr:sp>
      </xdr:grpSp>
    </xdr:grpSp>
    <xdr:clientData/>
  </xdr:twoCellAnchor>
  <xdr:twoCellAnchor>
    <xdr:from>
      <xdr:col>12</xdr:col>
      <xdr:colOff>136073</xdr:colOff>
      <xdr:row>21</xdr:row>
      <xdr:rowOff>489857</xdr:rowOff>
    </xdr:from>
    <xdr:to>
      <xdr:col>19</xdr:col>
      <xdr:colOff>176893</xdr:colOff>
      <xdr:row>21</xdr:row>
      <xdr:rowOff>1060358</xdr:rowOff>
    </xdr:to>
    <xdr:sp macro="" textlink="">
      <xdr:nvSpPr>
        <xdr:cNvPr id="433" name="Rectangle: Rounded Corners 10">
          <a:extLst>
            <a:ext uri="{FF2B5EF4-FFF2-40B4-BE49-F238E27FC236}">
              <a16:creationId xmlns:a16="http://schemas.microsoft.com/office/drawing/2014/main" id="{849C88B3-6017-4584-40A6-F66F2BBCBAAA}"/>
            </a:ext>
          </a:extLst>
        </xdr:cNvPr>
        <xdr:cNvSpPr/>
      </xdr:nvSpPr>
      <xdr:spPr>
        <a:xfrm>
          <a:off x="8844644" y="4626428"/>
          <a:ext cx="5646963" cy="570501"/>
        </a:xfrm>
        <a:prstGeom prst="roundRect">
          <a:avLst/>
        </a:prstGeom>
        <a:solidFill>
          <a:srgbClr val="C583A4"/>
        </a:solidFill>
        <a:ln>
          <a:solidFill>
            <a:srgbClr val="AA2B77"/>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AU" sz="1200" b="1">
              <a:solidFill>
                <a:schemeClr val="bg1"/>
              </a:solidFill>
              <a:latin typeface="Roboto" panose="02000000000000000000" pitchFamily="2" charset="0"/>
              <a:ea typeface="Roboto" panose="02000000000000000000" pitchFamily="2" charset="0"/>
            </a:rPr>
            <a:t>Material Topic: Health,</a:t>
          </a:r>
          <a:r>
            <a:rPr lang="en-AU" sz="1200" b="1" baseline="0">
              <a:solidFill>
                <a:schemeClr val="bg1"/>
              </a:solidFill>
              <a:latin typeface="Roboto" panose="02000000000000000000" pitchFamily="2" charset="0"/>
              <a:ea typeface="Roboto" panose="02000000000000000000" pitchFamily="2" charset="0"/>
            </a:rPr>
            <a:t> Safety and Wellbeing</a:t>
          </a:r>
          <a:endParaRPr lang="en-AU" sz="1200" b="1">
            <a:solidFill>
              <a:schemeClr val="bg1"/>
            </a:solidFill>
            <a:latin typeface="Roboto" panose="02000000000000000000" pitchFamily="2" charset="0"/>
            <a:ea typeface="Roboto" panose="02000000000000000000" pitchFamily="2" charset="0"/>
          </a:endParaRPr>
        </a:p>
      </xdr:txBody>
    </xdr:sp>
    <xdr:clientData/>
  </xdr:twoCellAnchor>
  <xdr:twoCellAnchor>
    <xdr:from>
      <xdr:col>18</xdr:col>
      <xdr:colOff>340178</xdr:colOff>
      <xdr:row>17</xdr:row>
      <xdr:rowOff>122465</xdr:rowOff>
    </xdr:from>
    <xdr:to>
      <xdr:col>18</xdr:col>
      <xdr:colOff>916178</xdr:colOff>
      <xdr:row>20</xdr:row>
      <xdr:rowOff>126965</xdr:rowOff>
    </xdr:to>
    <xdr:grpSp>
      <xdr:nvGrpSpPr>
        <xdr:cNvPr id="440" name="Group 439">
          <a:extLst>
            <a:ext uri="{FF2B5EF4-FFF2-40B4-BE49-F238E27FC236}">
              <a16:creationId xmlns:a16="http://schemas.microsoft.com/office/drawing/2014/main" id="{266AFCDA-3F5D-4CAC-A43F-F6984B1EAD37}"/>
            </a:ext>
          </a:extLst>
        </xdr:cNvPr>
        <xdr:cNvGrpSpPr/>
      </xdr:nvGrpSpPr>
      <xdr:grpSpPr>
        <a:xfrm>
          <a:off x="12946796" y="3428200"/>
          <a:ext cx="576000" cy="576000"/>
          <a:chOff x="20410714" y="12110357"/>
          <a:chExt cx="576000" cy="576000"/>
        </a:xfrm>
      </xdr:grpSpPr>
      <xdr:sp macro="" textlink="">
        <xdr:nvSpPr>
          <xdr:cNvPr id="441" name="Flowchart: Connector 440">
            <a:extLst>
              <a:ext uri="{FF2B5EF4-FFF2-40B4-BE49-F238E27FC236}">
                <a16:creationId xmlns:a16="http://schemas.microsoft.com/office/drawing/2014/main" id="{82ABB3C0-6EE5-7D44-1D98-7337A3AF576A}"/>
              </a:ext>
            </a:extLst>
          </xdr:cNvPr>
          <xdr:cNvSpPr/>
        </xdr:nvSpPr>
        <xdr:spPr>
          <a:xfrm>
            <a:off x="20410714" y="12110357"/>
            <a:ext cx="576000" cy="576000"/>
          </a:xfrm>
          <a:prstGeom prst="flowChartConnector">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442" name="TextBox 41">
            <a:extLst>
              <a:ext uri="{FF2B5EF4-FFF2-40B4-BE49-F238E27FC236}">
                <a16:creationId xmlns:a16="http://schemas.microsoft.com/office/drawing/2014/main" id="{094E4C36-BFCB-4105-EB4C-ED56FE086D69}"/>
              </a:ext>
            </a:extLst>
          </xdr:cNvPr>
          <xdr:cNvSpPr txBox="1"/>
        </xdr:nvSpPr>
        <xdr:spPr>
          <a:xfrm>
            <a:off x="20544565" y="12204626"/>
            <a:ext cx="251738" cy="405338"/>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2000">
                <a:solidFill>
                  <a:srgbClr val="FF0000"/>
                </a:solidFill>
              </a:rPr>
              <a:t>X</a:t>
            </a:r>
          </a:p>
        </xdr:txBody>
      </xdr:sp>
    </xdr:grpSp>
    <xdr:clientData/>
  </xdr:twoCellAnchor>
  <xdr:twoCellAnchor>
    <xdr:from>
      <xdr:col>13</xdr:col>
      <xdr:colOff>1360715</xdr:colOff>
      <xdr:row>17</xdr:row>
      <xdr:rowOff>68036</xdr:rowOff>
    </xdr:from>
    <xdr:to>
      <xdr:col>15</xdr:col>
      <xdr:colOff>113357</xdr:colOff>
      <xdr:row>20</xdr:row>
      <xdr:rowOff>72536</xdr:rowOff>
    </xdr:to>
    <xdr:grpSp>
      <xdr:nvGrpSpPr>
        <xdr:cNvPr id="443" name="Group 442">
          <a:extLst>
            <a:ext uri="{FF2B5EF4-FFF2-40B4-BE49-F238E27FC236}">
              <a16:creationId xmlns:a16="http://schemas.microsoft.com/office/drawing/2014/main" id="{B10A012A-DAFA-41BB-BAAB-852B86CCC516}"/>
            </a:ext>
          </a:extLst>
        </xdr:cNvPr>
        <xdr:cNvGrpSpPr/>
      </xdr:nvGrpSpPr>
      <xdr:grpSpPr>
        <a:xfrm>
          <a:off x="10168539" y="3373771"/>
          <a:ext cx="556789" cy="576000"/>
          <a:chOff x="20410714" y="12110357"/>
          <a:chExt cx="576000" cy="576000"/>
        </a:xfrm>
      </xdr:grpSpPr>
      <xdr:sp macro="" textlink="">
        <xdr:nvSpPr>
          <xdr:cNvPr id="444" name="Flowchart: Connector 443">
            <a:extLst>
              <a:ext uri="{FF2B5EF4-FFF2-40B4-BE49-F238E27FC236}">
                <a16:creationId xmlns:a16="http://schemas.microsoft.com/office/drawing/2014/main" id="{FA69DA93-6D95-8F66-23F3-636ED2FC8A49}"/>
              </a:ext>
            </a:extLst>
          </xdr:cNvPr>
          <xdr:cNvSpPr/>
        </xdr:nvSpPr>
        <xdr:spPr>
          <a:xfrm>
            <a:off x="20410714" y="12110357"/>
            <a:ext cx="576000" cy="576000"/>
          </a:xfrm>
          <a:prstGeom prst="flowChartConnector">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sp macro="" textlink="">
        <xdr:nvSpPr>
          <xdr:cNvPr id="445" name="TextBox 41">
            <a:extLst>
              <a:ext uri="{FF2B5EF4-FFF2-40B4-BE49-F238E27FC236}">
                <a16:creationId xmlns:a16="http://schemas.microsoft.com/office/drawing/2014/main" id="{9BC4E03C-7A32-D4BE-CEC8-6A176ECB588A}"/>
              </a:ext>
            </a:extLst>
          </xdr:cNvPr>
          <xdr:cNvSpPr txBox="1"/>
        </xdr:nvSpPr>
        <xdr:spPr>
          <a:xfrm>
            <a:off x="20544565" y="12204626"/>
            <a:ext cx="251738" cy="405338"/>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2000">
                <a:solidFill>
                  <a:srgbClr val="FF0000"/>
                </a:solidFill>
              </a:rPr>
              <a:t>X</a:t>
            </a:r>
          </a:p>
        </xdr:txBody>
      </xdr:sp>
    </xdr:grpSp>
    <xdr:clientData/>
  </xdr:twoCellAnchor>
  <xdr:twoCellAnchor>
    <xdr:from>
      <xdr:col>24</xdr:col>
      <xdr:colOff>136070</xdr:colOff>
      <xdr:row>22</xdr:row>
      <xdr:rowOff>1020535</xdr:rowOff>
    </xdr:from>
    <xdr:to>
      <xdr:col>28</xdr:col>
      <xdr:colOff>462642</xdr:colOff>
      <xdr:row>39</xdr:row>
      <xdr:rowOff>176893</xdr:rowOff>
    </xdr:to>
    <xdr:grpSp>
      <xdr:nvGrpSpPr>
        <xdr:cNvPr id="456" name="Group 455">
          <a:extLst>
            <a:ext uri="{FF2B5EF4-FFF2-40B4-BE49-F238E27FC236}">
              <a16:creationId xmlns:a16="http://schemas.microsoft.com/office/drawing/2014/main" id="{FBCA57AE-8B1F-47E8-B9BA-2CE6D0565175}"/>
            </a:ext>
          </a:extLst>
        </xdr:cNvPr>
        <xdr:cNvGrpSpPr/>
      </xdr:nvGrpSpPr>
      <xdr:grpSpPr>
        <a:xfrm>
          <a:off x="18110305" y="6690711"/>
          <a:ext cx="2556543" cy="3930064"/>
          <a:chOff x="4068536" y="9960428"/>
          <a:chExt cx="2585357" cy="3986893"/>
        </a:xfrm>
      </xdr:grpSpPr>
      <xdr:sp macro="" textlink="">
        <xdr:nvSpPr>
          <xdr:cNvPr id="457" name="Rectangle: Rounded Corners 456">
            <a:extLst>
              <a:ext uri="{FF2B5EF4-FFF2-40B4-BE49-F238E27FC236}">
                <a16:creationId xmlns:a16="http://schemas.microsoft.com/office/drawing/2014/main" id="{36BAC29F-94C0-262A-0131-D6FC442658DB}"/>
              </a:ext>
            </a:extLst>
          </xdr:cNvPr>
          <xdr:cNvSpPr/>
        </xdr:nvSpPr>
        <xdr:spPr>
          <a:xfrm>
            <a:off x="4068536" y="9960428"/>
            <a:ext cx="2585357" cy="3986893"/>
          </a:xfrm>
          <a:prstGeom prst="roundRect">
            <a:avLst/>
          </a:prstGeom>
          <a:noFill/>
          <a:ln w="38100">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AU" sz="1100"/>
          </a:p>
        </xdr:txBody>
      </xdr:sp>
      <xdr:grpSp>
        <xdr:nvGrpSpPr>
          <xdr:cNvPr id="458" name="Group 457">
            <a:extLst>
              <a:ext uri="{FF2B5EF4-FFF2-40B4-BE49-F238E27FC236}">
                <a16:creationId xmlns:a16="http://schemas.microsoft.com/office/drawing/2014/main" id="{B35DDA8F-F1CF-58C3-0AFA-518A2B140DCC}"/>
              </a:ext>
            </a:extLst>
          </xdr:cNvPr>
          <xdr:cNvGrpSpPr/>
        </xdr:nvGrpSpPr>
        <xdr:grpSpPr>
          <a:xfrm>
            <a:off x="4367892" y="10314214"/>
            <a:ext cx="2048755" cy="2195815"/>
            <a:chOff x="8598817" y="3724784"/>
            <a:chExt cx="2048755" cy="2195815"/>
          </a:xfrm>
        </xdr:grpSpPr>
        <xdr:sp macro="" textlink="">
          <xdr:nvSpPr>
            <xdr:cNvPr id="460" name="Rectangle: Rounded Corners 459">
              <a:extLst>
                <a:ext uri="{FF2B5EF4-FFF2-40B4-BE49-F238E27FC236}">
                  <a16:creationId xmlns:a16="http://schemas.microsoft.com/office/drawing/2014/main" id="{7A19872D-DD0F-365D-8D31-6E7F56D08552}"/>
                </a:ext>
              </a:extLst>
            </xdr:cNvPr>
            <xdr:cNvSpPr/>
          </xdr:nvSpPr>
          <xdr:spPr>
            <a:xfrm>
              <a:off x="8598817" y="3724784"/>
              <a:ext cx="2048755" cy="345828"/>
            </a:xfrm>
            <a:prstGeom prst="roundRect">
              <a:avLst/>
            </a:prstGeom>
            <a:solidFill>
              <a:srgbClr val="C583A4"/>
            </a:solidFill>
            <a:ln>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b="1">
                  <a:solidFill>
                    <a:schemeClr val="bg1"/>
                  </a:solidFill>
                </a:rPr>
                <a:t>TARGET</a:t>
              </a:r>
            </a:p>
          </xdr:txBody>
        </xdr:sp>
        <xdr:sp macro="" textlink="">
          <xdr:nvSpPr>
            <xdr:cNvPr id="461" name="Rectangle: Rounded Corners 460">
              <a:extLst>
                <a:ext uri="{FF2B5EF4-FFF2-40B4-BE49-F238E27FC236}">
                  <a16:creationId xmlns:a16="http://schemas.microsoft.com/office/drawing/2014/main" id="{4F75C3E9-E69A-2F62-04DC-73E50C6CB00F}"/>
                </a:ext>
              </a:extLst>
            </xdr:cNvPr>
            <xdr:cNvSpPr/>
          </xdr:nvSpPr>
          <xdr:spPr>
            <a:xfrm>
              <a:off x="8598818" y="4185697"/>
              <a:ext cx="2048754" cy="76880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a:solidFill>
                    <a:schemeClr val="tx1"/>
                  </a:solidFill>
                  <a:latin typeface="Roboto" panose="02000000000000000000" pitchFamily="2" charset="0"/>
                  <a:ea typeface="Roboto" panose="02000000000000000000" pitchFamily="2" charset="0"/>
                </a:rPr>
                <a:t>Zero unresolved community grievances</a:t>
              </a:r>
            </a:p>
          </xdr:txBody>
        </xdr:sp>
        <xdr:sp macro="" textlink="">
          <xdr:nvSpPr>
            <xdr:cNvPr id="462" name="Rectangle: Rounded Corners 461">
              <a:extLst>
                <a:ext uri="{FF2B5EF4-FFF2-40B4-BE49-F238E27FC236}">
                  <a16:creationId xmlns:a16="http://schemas.microsoft.com/office/drawing/2014/main" id="{6DA76EF5-8994-B22A-2901-CB577E20B806}"/>
                </a:ext>
              </a:extLst>
            </xdr:cNvPr>
            <xdr:cNvSpPr/>
          </xdr:nvSpPr>
          <xdr:spPr>
            <a:xfrm>
              <a:off x="8598817" y="5073385"/>
              <a:ext cx="2048754" cy="847214"/>
            </a:xfrm>
            <a:prstGeom prst="roundRect">
              <a:avLst/>
            </a:prstGeom>
            <a:noFill/>
            <a:ln>
              <a:solidFill>
                <a:srgbClr val="AA2B77"/>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AU" b="1">
                  <a:solidFill>
                    <a:schemeClr val="tx1"/>
                  </a:solidFill>
                </a:rPr>
                <a:t>Zero</a:t>
              </a:r>
            </a:p>
          </xdr:txBody>
        </xdr:sp>
        <xdr:grpSp>
          <xdr:nvGrpSpPr>
            <xdr:cNvPr id="463" name="Group 462">
              <a:extLst>
                <a:ext uri="{FF2B5EF4-FFF2-40B4-BE49-F238E27FC236}">
                  <a16:creationId xmlns:a16="http://schemas.microsoft.com/office/drawing/2014/main" id="{4CF05060-289C-C10E-B788-1011D2370A1A}"/>
                </a:ext>
              </a:extLst>
            </xdr:cNvPr>
            <xdr:cNvGrpSpPr/>
          </xdr:nvGrpSpPr>
          <xdr:grpSpPr>
            <a:xfrm>
              <a:off x="8889242" y="5217930"/>
              <a:ext cx="576000" cy="576000"/>
              <a:chOff x="1071155" y="1750423"/>
              <a:chExt cx="776500" cy="766534"/>
            </a:xfrm>
          </xdr:grpSpPr>
          <xdr:sp macro="" textlink="">
            <xdr:nvSpPr>
              <xdr:cNvPr id="464" name="Flowchart: Connector 463">
                <a:extLst>
                  <a:ext uri="{FF2B5EF4-FFF2-40B4-BE49-F238E27FC236}">
                    <a16:creationId xmlns:a16="http://schemas.microsoft.com/office/drawing/2014/main" id="{E95B5703-7FB4-EB19-311F-90CD7FAD3202}"/>
                  </a:ext>
                </a:extLst>
              </xdr:cNvPr>
              <xdr:cNvSpPr/>
            </xdr:nvSpPr>
            <xdr:spPr>
              <a:xfrm>
                <a:off x="1071155" y="1750423"/>
                <a:ext cx="776500" cy="766534"/>
              </a:xfrm>
              <a:prstGeom prst="flowChartConnector">
                <a:avLst/>
              </a:prstGeom>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AU"/>
              </a:p>
            </xdr:txBody>
          </xdr:sp>
          <xdr:sp macro="" textlink="">
            <xdr:nvSpPr>
              <xdr:cNvPr id="465" name="TextBox 44">
                <a:extLst>
                  <a:ext uri="{FF2B5EF4-FFF2-40B4-BE49-F238E27FC236}">
                    <a16:creationId xmlns:a16="http://schemas.microsoft.com/office/drawing/2014/main" id="{3AAA5E1F-DB50-DF50-E8A1-C235D12506FF}"/>
                  </a:ext>
                </a:extLst>
              </xdr:cNvPr>
              <xdr:cNvSpPr txBox="1"/>
            </xdr:nvSpPr>
            <xdr:spPr>
              <a:xfrm>
                <a:off x="1251598" y="1875875"/>
                <a:ext cx="339366" cy="53941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AU" sz="2000" b="1">
                    <a:solidFill>
                      <a:schemeClr val="accent6"/>
                    </a:solidFill>
                    <a:sym typeface="Wingdings 2" panose="05020102010507070707" pitchFamily="18" charset="2"/>
                  </a:rPr>
                  <a:t></a:t>
                </a:r>
                <a:endParaRPr lang="en-AU" sz="2000" b="1">
                  <a:solidFill>
                    <a:schemeClr val="accent6"/>
                  </a:solidFill>
                </a:endParaRPr>
              </a:p>
            </xdr:txBody>
          </xdr:sp>
        </xdr:grpSp>
      </xdr:grpSp>
      <xdr:sp macro="" textlink="">
        <xdr:nvSpPr>
          <xdr:cNvPr id="459" name="Rectangle: Rounded Corners 10">
            <a:extLst>
              <a:ext uri="{FF2B5EF4-FFF2-40B4-BE49-F238E27FC236}">
                <a16:creationId xmlns:a16="http://schemas.microsoft.com/office/drawing/2014/main" id="{2B8B5C38-92A3-74BC-6283-3B79E84928C7}"/>
              </a:ext>
            </a:extLst>
          </xdr:cNvPr>
          <xdr:cNvSpPr/>
        </xdr:nvSpPr>
        <xdr:spPr>
          <a:xfrm>
            <a:off x="4286249" y="12981214"/>
            <a:ext cx="2190751" cy="570501"/>
          </a:xfrm>
          <a:prstGeom prst="roundRect">
            <a:avLst/>
          </a:prstGeom>
          <a:solidFill>
            <a:srgbClr val="C583A4"/>
          </a:solidFill>
          <a:ln>
            <a:solidFill>
              <a:srgbClr val="AA2B77"/>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AU" sz="1200" b="1">
                <a:solidFill>
                  <a:schemeClr val="bg1"/>
                </a:solidFill>
                <a:latin typeface="Roboto" panose="02000000000000000000" pitchFamily="2" charset="0"/>
                <a:ea typeface="Roboto" panose="02000000000000000000" pitchFamily="2" charset="0"/>
              </a:rPr>
              <a:t>Material Topic: Local Socio-economic</a:t>
            </a:r>
            <a:r>
              <a:rPr lang="en-AU" sz="1200" b="1" baseline="0">
                <a:solidFill>
                  <a:schemeClr val="bg1"/>
                </a:solidFill>
                <a:latin typeface="Roboto" panose="02000000000000000000" pitchFamily="2" charset="0"/>
                <a:ea typeface="Roboto" panose="02000000000000000000" pitchFamily="2" charset="0"/>
              </a:rPr>
              <a:t> Development	</a:t>
            </a:r>
            <a:endParaRPr lang="en-AU" sz="1200" b="1">
              <a:solidFill>
                <a:schemeClr val="bg1"/>
              </a:solidFill>
              <a:latin typeface="Roboto" panose="02000000000000000000" pitchFamily="2" charset="0"/>
              <a:ea typeface="Roboto" panose="02000000000000000000" pitchFamily="2" charset="0"/>
            </a:endParaRPr>
          </a:p>
        </xdr:txBody>
      </xdr:sp>
    </xdr:grpSp>
    <xdr:clientData/>
  </xdr:twoCellAnchor>
  <xdr:twoCellAnchor editAs="oneCell">
    <xdr:from>
      <xdr:col>1</xdr:col>
      <xdr:colOff>0</xdr:colOff>
      <xdr:row>0</xdr:row>
      <xdr:rowOff>0</xdr:rowOff>
    </xdr:from>
    <xdr:to>
      <xdr:col>3</xdr:col>
      <xdr:colOff>101930</xdr:colOff>
      <xdr:row>2</xdr:row>
      <xdr:rowOff>142875</xdr:rowOff>
    </xdr:to>
    <xdr:pic>
      <xdr:nvPicPr>
        <xdr:cNvPr id="4" name="Picture 3">
          <a:extLst>
            <a:ext uri="{FF2B5EF4-FFF2-40B4-BE49-F238E27FC236}">
              <a16:creationId xmlns:a16="http://schemas.microsoft.com/office/drawing/2014/main" id="{88B8F643-DB2F-435B-8EA4-427B5B3AC072}"/>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77091" y="0"/>
          <a:ext cx="1487384" cy="52387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4" name="TextBox 33">
          <a:extLst>
            <a:ext uri="{FF2B5EF4-FFF2-40B4-BE49-F238E27FC236}">
              <a16:creationId xmlns:a16="http://schemas.microsoft.com/office/drawing/2014/main" id="{7CBB88C5-92BF-A69E-BC01-03068DEFE5E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X13A0T</a:t>
          </a:r>
        </a:p>
      </xdr:txBody>
    </xdr:sp>
    <xdr:clientData/>
  </xdr:twoCellAnchor>
  <xdr:twoCellAnchor>
    <xdr:from>
      <xdr:col>0</xdr:col>
      <xdr:colOff>149412</xdr:colOff>
      <xdr:row>8</xdr:row>
      <xdr:rowOff>7471</xdr:rowOff>
    </xdr:from>
    <xdr:to>
      <xdr:col>4</xdr:col>
      <xdr:colOff>641539</xdr:colOff>
      <xdr:row>45</xdr:row>
      <xdr:rowOff>179872</xdr:rowOff>
    </xdr:to>
    <xdr:grpSp>
      <xdr:nvGrpSpPr>
        <xdr:cNvPr id="35" name="Group 34">
          <a:extLst>
            <a:ext uri="{FF2B5EF4-FFF2-40B4-BE49-F238E27FC236}">
              <a16:creationId xmlns:a16="http://schemas.microsoft.com/office/drawing/2014/main" id="{44357AB7-6394-4F3A-886F-D9241A6DDE38}"/>
            </a:ext>
          </a:extLst>
        </xdr:cNvPr>
        <xdr:cNvGrpSpPr/>
      </xdr:nvGrpSpPr>
      <xdr:grpSpPr>
        <a:xfrm>
          <a:off x="149412" y="1609912"/>
          <a:ext cx="2789333" cy="10156842"/>
          <a:chOff x="3074147" y="344955"/>
          <a:chExt cx="2789333" cy="10216606"/>
        </a:xfrm>
      </xdr:grpSpPr>
      <xdr:grpSp>
        <xdr:nvGrpSpPr>
          <xdr:cNvPr id="36" name="Group 35">
            <a:extLst>
              <a:ext uri="{FF2B5EF4-FFF2-40B4-BE49-F238E27FC236}">
                <a16:creationId xmlns:a16="http://schemas.microsoft.com/office/drawing/2014/main" id="{352807F5-6469-A2F3-BE2B-88027BA87141}"/>
              </a:ext>
            </a:extLst>
          </xdr:cNvPr>
          <xdr:cNvGrpSpPr/>
        </xdr:nvGrpSpPr>
        <xdr:grpSpPr>
          <a:xfrm>
            <a:off x="3074147" y="344955"/>
            <a:ext cx="2789333" cy="9884505"/>
            <a:chOff x="3074147" y="344955"/>
            <a:chExt cx="2789333" cy="9884505"/>
          </a:xfrm>
        </xdr:grpSpPr>
        <xdr:grpSp>
          <xdr:nvGrpSpPr>
            <xdr:cNvPr id="39" name="Group 38">
              <a:extLst>
                <a:ext uri="{FF2B5EF4-FFF2-40B4-BE49-F238E27FC236}">
                  <a16:creationId xmlns:a16="http://schemas.microsoft.com/office/drawing/2014/main" id="{D64E5AB5-F3FB-D1AB-D59D-9F067A746F10}"/>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210" name="Rectangle: Top Corners Rounded 209">
                <a:hlinkClick xmlns:r="http://schemas.openxmlformats.org/officeDocument/2006/relationships" r:id="rId23"/>
                <a:extLst>
                  <a:ext uri="{FF2B5EF4-FFF2-40B4-BE49-F238E27FC236}">
                    <a16:creationId xmlns:a16="http://schemas.microsoft.com/office/drawing/2014/main" id="{32437A27-73E0-A173-EB3E-2AE532EAA066}"/>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211" name="Rectangle: Top Corners Rounded 210">
                <a:extLst>
                  <a:ext uri="{FF2B5EF4-FFF2-40B4-BE49-F238E27FC236}">
                    <a16:creationId xmlns:a16="http://schemas.microsoft.com/office/drawing/2014/main" id="{0C81DE9D-C580-6034-2AE9-EE29F83042F3}"/>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0" name="Group 39">
              <a:extLst>
                <a:ext uri="{FF2B5EF4-FFF2-40B4-BE49-F238E27FC236}">
                  <a16:creationId xmlns:a16="http://schemas.microsoft.com/office/drawing/2014/main" id="{E76ACD60-7ADA-87B5-C72A-2E06C1544F93}"/>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208" name="Rectangle: Top Corners Rounded 207">
                <a:hlinkClick xmlns:r="http://schemas.openxmlformats.org/officeDocument/2006/relationships" r:id="rId24"/>
                <a:extLst>
                  <a:ext uri="{FF2B5EF4-FFF2-40B4-BE49-F238E27FC236}">
                    <a16:creationId xmlns:a16="http://schemas.microsoft.com/office/drawing/2014/main" id="{45F5B303-6F79-C222-4A40-62DFB365DEB2}"/>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209" name="Rectangle: Top Corners Rounded 208">
                <a:extLst>
                  <a:ext uri="{FF2B5EF4-FFF2-40B4-BE49-F238E27FC236}">
                    <a16:creationId xmlns:a16="http://schemas.microsoft.com/office/drawing/2014/main" id="{C7F4A19A-875E-EE92-EEDB-8026D920A43D}"/>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1" name="Group 40">
              <a:extLst>
                <a:ext uri="{FF2B5EF4-FFF2-40B4-BE49-F238E27FC236}">
                  <a16:creationId xmlns:a16="http://schemas.microsoft.com/office/drawing/2014/main" id="{16457ACD-A6E5-3CD1-AFCD-B791009C92D4}"/>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206" name="Rectangle: Top Corners Rounded 205">
                <a:hlinkClick xmlns:r="http://schemas.openxmlformats.org/officeDocument/2006/relationships" r:id="rId25"/>
                <a:extLst>
                  <a:ext uri="{FF2B5EF4-FFF2-40B4-BE49-F238E27FC236}">
                    <a16:creationId xmlns:a16="http://schemas.microsoft.com/office/drawing/2014/main" id="{A1DB7DEC-3B9A-892A-BD99-BFF7E7DCCC9A}"/>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207" name="Rectangle: Top Corners Rounded 206">
                <a:extLst>
                  <a:ext uri="{FF2B5EF4-FFF2-40B4-BE49-F238E27FC236}">
                    <a16:creationId xmlns:a16="http://schemas.microsoft.com/office/drawing/2014/main" id="{D82EE621-6F6C-5C8B-6B27-8F277B7155C3}"/>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2" name="Group 41">
              <a:extLst>
                <a:ext uri="{FF2B5EF4-FFF2-40B4-BE49-F238E27FC236}">
                  <a16:creationId xmlns:a16="http://schemas.microsoft.com/office/drawing/2014/main" id="{F8A6FD37-E4E1-DDEB-7E74-A2E1E23F871B}"/>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204" name="Rectangle: Top Corners Rounded 203">
                <a:hlinkClick xmlns:r="http://schemas.openxmlformats.org/officeDocument/2006/relationships" r:id="rId26"/>
                <a:extLst>
                  <a:ext uri="{FF2B5EF4-FFF2-40B4-BE49-F238E27FC236}">
                    <a16:creationId xmlns:a16="http://schemas.microsoft.com/office/drawing/2014/main" id="{6587797E-CCBE-0694-968C-38391465CC6C}"/>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205" name="Rectangle: Top Corners Rounded 204">
                <a:extLst>
                  <a:ext uri="{FF2B5EF4-FFF2-40B4-BE49-F238E27FC236}">
                    <a16:creationId xmlns:a16="http://schemas.microsoft.com/office/drawing/2014/main" id="{F654BF9F-F07D-2C4E-AA83-D5A5DB06992B}"/>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43" name="Rounded Rectangle 33">
              <a:extLst>
                <a:ext uri="{FF2B5EF4-FFF2-40B4-BE49-F238E27FC236}">
                  <a16:creationId xmlns:a16="http://schemas.microsoft.com/office/drawing/2014/main" id="{D339DB7F-1497-26DB-7C58-8F5E2EAD9AF7}"/>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44" name="Group 43">
              <a:extLst>
                <a:ext uri="{FF2B5EF4-FFF2-40B4-BE49-F238E27FC236}">
                  <a16:creationId xmlns:a16="http://schemas.microsoft.com/office/drawing/2014/main" id="{30A42C25-DEC0-DE7E-C82C-6A982301769E}"/>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202" name="Rectangle: Top Corners Rounded 201">
                <a:hlinkClick xmlns:r="http://schemas.openxmlformats.org/officeDocument/2006/relationships" r:id="rId27"/>
                <a:extLst>
                  <a:ext uri="{FF2B5EF4-FFF2-40B4-BE49-F238E27FC236}">
                    <a16:creationId xmlns:a16="http://schemas.microsoft.com/office/drawing/2014/main" id="{F696A590-3409-3B33-5737-1A73E9D76350}"/>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203" name="Rectangle: Top Corners Rounded 202">
                <a:extLst>
                  <a:ext uri="{FF2B5EF4-FFF2-40B4-BE49-F238E27FC236}">
                    <a16:creationId xmlns:a16="http://schemas.microsoft.com/office/drawing/2014/main" id="{8065F39F-B305-A50C-E84B-0936E332D367}"/>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5" name="Group 44">
              <a:extLst>
                <a:ext uri="{FF2B5EF4-FFF2-40B4-BE49-F238E27FC236}">
                  <a16:creationId xmlns:a16="http://schemas.microsoft.com/office/drawing/2014/main" id="{4489ED4D-21A7-794C-9096-7A516A60EB13}"/>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200" name="Rectangle: Top Corners Rounded 199">
                <a:hlinkClick xmlns:r="http://schemas.openxmlformats.org/officeDocument/2006/relationships" r:id="rId28"/>
                <a:extLst>
                  <a:ext uri="{FF2B5EF4-FFF2-40B4-BE49-F238E27FC236}">
                    <a16:creationId xmlns:a16="http://schemas.microsoft.com/office/drawing/2014/main" id="{713B140A-640F-3C4D-3B89-24B61D52A71C}"/>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201" name="Rectangle: Top Corners Rounded 200">
                <a:extLst>
                  <a:ext uri="{FF2B5EF4-FFF2-40B4-BE49-F238E27FC236}">
                    <a16:creationId xmlns:a16="http://schemas.microsoft.com/office/drawing/2014/main" id="{B4075002-9073-22B3-A858-AA31815E6359}"/>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6" name="Group 45">
              <a:extLst>
                <a:ext uri="{FF2B5EF4-FFF2-40B4-BE49-F238E27FC236}">
                  <a16:creationId xmlns:a16="http://schemas.microsoft.com/office/drawing/2014/main" id="{7223813C-5D6A-9482-3B5F-A823395162C0}"/>
                </a:ext>
              </a:extLst>
            </xdr:cNvPr>
            <xdr:cNvGrpSpPr/>
          </xdr:nvGrpSpPr>
          <xdr:grpSpPr>
            <a:xfrm>
              <a:off x="3119852" y="5256023"/>
              <a:ext cx="2731760" cy="2124208"/>
              <a:chOff x="3074147" y="6195660"/>
              <a:chExt cx="2731760" cy="2124208"/>
            </a:xfrm>
          </xdr:grpSpPr>
          <xdr:sp macro="" textlink="">
            <xdr:nvSpPr>
              <xdr:cNvPr id="496" name="Rounded Rectangle 33">
                <a:extLst>
                  <a:ext uri="{FF2B5EF4-FFF2-40B4-BE49-F238E27FC236}">
                    <a16:creationId xmlns:a16="http://schemas.microsoft.com/office/drawing/2014/main" id="{5BDA12CB-BFCF-7121-7AA9-E31C1DEFC235}"/>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497" name="Group 496">
                <a:extLst>
                  <a:ext uri="{FF2B5EF4-FFF2-40B4-BE49-F238E27FC236}">
                    <a16:creationId xmlns:a16="http://schemas.microsoft.com/office/drawing/2014/main" id="{A68288AA-A6F5-E563-7B97-B372D0BA6B00}"/>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198" name="Rectangle: Top Corners Rounded 197">
                  <a:hlinkClick xmlns:r="http://schemas.openxmlformats.org/officeDocument/2006/relationships" r:id="rId29"/>
                  <a:extLst>
                    <a:ext uri="{FF2B5EF4-FFF2-40B4-BE49-F238E27FC236}">
                      <a16:creationId xmlns:a16="http://schemas.microsoft.com/office/drawing/2014/main" id="{ABBF5873-D70C-45B3-1853-3DA59343AF1F}"/>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199" name="Rectangle: Top Corners Rounded 198">
                  <a:extLst>
                    <a:ext uri="{FF2B5EF4-FFF2-40B4-BE49-F238E27FC236}">
                      <a16:creationId xmlns:a16="http://schemas.microsoft.com/office/drawing/2014/main" id="{9DAA886E-4287-3EB0-F664-7A1CB49BD1D5}"/>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83" name="Group 182">
                <a:extLst>
                  <a:ext uri="{FF2B5EF4-FFF2-40B4-BE49-F238E27FC236}">
                    <a16:creationId xmlns:a16="http://schemas.microsoft.com/office/drawing/2014/main" id="{C6815627-392E-C889-8C64-D7F1FA59F3F9}"/>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196" name="Rectangle: Top Corners Rounded 195">
                  <a:hlinkClick xmlns:r="http://schemas.openxmlformats.org/officeDocument/2006/relationships" r:id="rId30"/>
                  <a:extLst>
                    <a:ext uri="{FF2B5EF4-FFF2-40B4-BE49-F238E27FC236}">
                      <a16:creationId xmlns:a16="http://schemas.microsoft.com/office/drawing/2014/main" id="{B7C56DA5-EE82-2351-02F0-682E357EF406}"/>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197" name="Rectangle: Top Corners Rounded 196">
                  <a:extLst>
                    <a:ext uri="{FF2B5EF4-FFF2-40B4-BE49-F238E27FC236}">
                      <a16:creationId xmlns:a16="http://schemas.microsoft.com/office/drawing/2014/main" id="{A48DCB18-E2AA-58B9-0E68-E966FE7E8D79}"/>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84" name="Group 183">
                <a:extLst>
                  <a:ext uri="{FF2B5EF4-FFF2-40B4-BE49-F238E27FC236}">
                    <a16:creationId xmlns:a16="http://schemas.microsoft.com/office/drawing/2014/main" id="{9FEC7A02-251D-0915-0057-FD4091451C54}"/>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194" name="Rectangle: Top Corners Rounded 193">
                  <a:hlinkClick xmlns:r="http://schemas.openxmlformats.org/officeDocument/2006/relationships" r:id="rId31"/>
                  <a:extLst>
                    <a:ext uri="{FF2B5EF4-FFF2-40B4-BE49-F238E27FC236}">
                      <a16:creationId xmlns:a16="http://schemas.microsoft.com/office/drawing/2014/main" id="{503D1EC4-B9A8-6000-94D9-449D87658623}"/>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195" name="Rectangle: Top Corners Rounded 194">
                  <a:extLst>
                    <a:ext uri="{FF2B5EF4-FFF2-40B4-BE49-F238E27FC236}">
                      <a16:creationId xmlns:a16="http://schemas.microsoft.com/office/drawing/2014/main" id="{B67A5A2E-A652-8B43-9111-2BF1BF349814}"/>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85" name="Group 184">
                <a:extLst>
                  <a:ext uri="{FF2B5EF4-FFF2-40B4-BE49-F238E27FC236}">
                    <a16:creationId xmlns:a16="http://schemas.microsoft.com/office/drawing/2014/main" id="{E6A3BB34-B933-1880-A0B9-1E68288D2B53}"/>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192" name="Rectangle: Top Corners Rounded 191">
                  <a:hlinkClick xmlns:r="http://schemas.openxmlformats.org/officeDocument/2006/relationships" r:id="rId32"/>
                  <a:extLst>
                    <a:ext uri="{FF2B5EF4-FFF2-40B4-BE49-F238E27FC236}">
                      <a16:creationId xmlns:a16="http://schemas.microsoft.com/office/drawing/2014/main" id="{E3E35F3C-BA06-8F0D-3647-479289AD432C}"/>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193" name="Rectangle: Top Corners Rounded 192">
                  <a:extLst>
                    <a:ext uri="{FF2B5EF4-FFF2-40B4-BE49-F238E27FC236}">
                      <a16:creationId xmlns:a16="http://schemas.microsoft.com/office/drawing/2014/main" id="{B22D34D9-5479-FD15-FF7C-8DBE0429A392}"/>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86" name="Group 185">
                <a:extLst>
                  <a:ext uri="{FF2B5EF4-FFF2-40B4-BE49-F238E27FC236}">
                    <a16:creationId xmlns:a16="http://schemas.microsoft.com/office/drawing/2014/main" id="{AC52D4EC-B8A4-81DF-4ADF-1C41D5F88C2F}"/>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190" name="Rectangle: Top Corners Rounded 189">
                  <a:hlinkClick xmlns:r="http://schemas.openxmlformats.org/officeDocument/2006/relationships" r:id="rId33"/>
                  <a:extLst>
                    <a:ext uri="{FF2B5EF4-FFF2-40B4-BE49-F238E27FC236}">
                      <a16:creationId xmlns:a16="http://schemas.microsoft.com/office/drawing/2014/main" id="{D33FEF3E-3D71-9AC8-FA6A-D065ABE7F35D}"/>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191" name="Rectangle: Top Corners Rounded 190">
                  <a:extLst>
                    <a:ext uri="{FF2B5EF4-FFF2-40B4-BE49-F238E27FC236}">
                      <a16:creationId xmlns:a16="http://schemas.microsoft.com/office/drawing/2014/main" id="{E4CDE879-C25B-4F3A-C1B9-BFA27EA60AA9}"/>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87" name="Group 186">
                <a:extLst>
                  <a:ext uri="{FF2B5EF4-FFF2-40B4-BE49-F238E27FC236}">
                    <a16:creationId xmlns:a16="http://schemas.microsoft.com/office/drawing/2014/main" id="{4848B759-C801-2562-FF1C-AB695825DDD4}"/>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188" name="Rectangle: Top Corners Rounded 187">
                  <a:hlinkClick xmlns:r="http://schemas.openxmlformats.org/officeDocument/2006/relationships" r:id="rId34"/>
                  <a:extLst>
                    <a:ext uri="{FF2B5EF4-FFF2-40B4-BE49-F238E27FC236}">
                      <a16:creationId xmlns:a16="http://schemas.microsoft.com/office/drawing/2014/main" id="{B2A5A3AC-2C81-4115-2395-63AF2E6ACC99}"/>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189" name="Rectangle: Top Corners Rounded 188">
                  <a:extLst>
                    <a:ext uri="{FF2B5EF4-FFF2-40B4-BE49-F238E27FC236}">
                      <a16:creationId xmlns:a16="http://schemas.microsoft.com/office/drawing/2014/main" id="{472B43E8-E7A7-556C-6F4A-432C1EBD070E}"/>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47" name="Group 46">
              <a:extLst>
                <a:ext uri="{FF2B5EF4-FFF2-40B4-BE49-F238E27FC236}">
                  <a16:creationId xmlns:a16="http://schemas.microsoft.com/office/drawing/2014/main" id="{3CF5C779-35BD-2627-5696-6213E8A1A4AC}"/>
                </a:ext>
              </a:extLst>
            </xdr:cNvPr>
            <xdr:cNvGrpSpPr/>
          </xdr:nvGrpSpPr>
          <xdr:grpSpPr>
            <a:xfrm>
              <a:off x="3119852" y="7457030"/>
              <a:ext cx="2743628" cy="2151640"/>
              <a:chOff x="3074147" y="8433176"/>
              <a:chExt cx="2743628" cy="2151640"/>
            </a:xfrm>
          </xdr:grpSpPr>
          <xdr:sp macro="" textlink="">
            <xdr:nvSpPr>
              <xdr:cNvPr id="477" name="Rounded Rectangle 33">
                <a:extLst>
                  <a:ext uri="{FF2B5EF4-FFF2-40B4-BE49-F238E27FC236}">
                    <a16:creationId xmlns:a16="http://schemas.microsoft.com/office/drawing/2014/main" id="{C3AE03D5-F7D4-83AC-FB27-CFDE69C41665}"/>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478" name="Group 477">
                <a:extLst>
                  <a:ext uri="{FF2B5EF4-FFF2-40B4-BE49-F238E27FC236}">
                    <a16:creationId xmlns:a16="http://schemas.microsoft.com/office/drawing/2014/main" id="{3A91ACCA-6DF2-3B40-85B3-5A4E0E60EDA8}"/>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494" name="Rectangle: Top Corners Rounded 493">
                  <a:hlinkClick xmlns:r="http://schemas.openxmlformats.org/officeDocument/2006/relationships" r:id="rId35"/>
                  <a:extLst>
                    <a:ext uri="{FF2B5EF4-FFF2-40B4-BE49-F238E27FC236}">
                      <a16:creationId xmlns:a16="http://schemas.microsoft.com/office/drawing/2014/main" id="{AEDCB563-D7DE-FC57-A09E-079F89AA9DF2}"/>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495" name="Rectangle: Top Corners Rounded 494">
                  <a:extLst>
                    <a:ext uri="{FF2B5EF4-FFF2-40B4-BE49-F238E27FC236}">
                      <a16:creationId xmlns:a16="http://schemas.microsoft.com/office/drawing/2014/main" id="{5E6E3117-B2A9-36B4-3210-971A5A24C682}"/>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79" name="Group 478">
                <a:extLst>
                  <a:ext uri="{FF2B5EF4-FFF2-40B4-BE49-F238E27FC236}">
                    <a16:creationId xmlns:a16="http://schemas.microsoft.com/office/drawing/2014/main" id="{2B16E327-69C1-A8C2-EB0E-6411D2D9C31F}"/>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492" name="Rectangle: Top Corners Rounded 491">
                  <a:hlinkClick xmlns:r="http://schemas.openxmlformats.org/officeDocument/2006/relationships" r:id="rId36"/>
                  <a:extLst>
                    <a:ext uri="{FF2B5EF4-FFF2-40B4-BE49-F238E27FC236}">
                      <a16:creationId xmlns:a16="http://schemas.microsoft.com/office/drawing/2014/main" id="{53FDE01B-A10C-646E-B6EA-5379C2C95E2D}"/>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493" name="Rectangle: Top Corners Rounded 492">
                  <a:extLst>
                    <a:ext uri="{FF2B5EF4-FFF2-40B4-BE49-F238E27FC236}">
                      <a16:creationId xmlns:a16="http://schemas.microsoft.com/office/drawing/2014/main" id="{A18E8BC0-50D7-37AC-9D80-4935C84D2276}"/>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80" name="Group 479">
                <a:extLst>
                  <a:ext uri="{FF2B5EF4-FFF2-40B4-BE49-F238E27FC236}">
                    <a16:creationId xmlns:a16="http://schemas.microsoft.com/office/drawing/2014/main" id="{46C80536-0C56-A616-B537-E98720330A2E}"/>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490" name="Rectangle: Top Corners Rounded 489">
                  <a:hlinkClick xmlns:r="http://schemas.openxmlformats.org/officeDocument/2006/relationships" r:id="rId37"/>
                  <a:extLst>
                    <a:ext uri="{FF2B5EF4-FFF2-40B4-BE49-F238E27FC236}">
                      <a16:creationId xmlns:a16="http://schemas.microsoft.com/office/drawing/2014/main" id="{509F8633-3289-E845-6C21-6C1F8015B267}"/>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491" name="Rectangle: Top Corners Rounded 490">
                  <a:extLst>
                    <a:ext uri="{FF2B5EF4-FFF2-40B4-BE49-F238E27FC236}">
                      <a16:creationId xmlns:a16="http://schemas.microsoft.com/office/drawing/2014/main" id="{581DD8E0-5722-D952-3EC3-E3556D643955}"/>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81" name="Group 480">
                <a:extLst>
                  <a:ext uri="{FF2B5EF4-FFF2-40B4-BE49-F238E27FC236}">
                    <a16:creationId xmlns:a16="http://schemas.microsoft.com/office/drawing/2014/main" id="{C8C210ED-0EE5-B9D7-39BD-75325EDE318F}"/>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488" name="Rectangle: Top Corners Rounded 487">
                  <a:hlinkClick xmlns:r="http://schemas.openxmlformats.org/officeDocument/2006/relationships" r:id="rId38"/>
                  <a:extLst>
                    <a:ext uri="{FF2B5EF4-FFF2-40B4-BE49-F238E27FC236}">
                      <a16:creationId xmlns:a16="http://schemas.microsoft.com/office/drawing/2014/main" id="{D2B14BDB-CD9C-46EC-5528-FF04064B2FEE}"/>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489" name="Rectangle: Top Corners Rounded 488">
                  <a:extLst>
                    <a:ext uri="{FF2B5EF4-FFF2-40B4-BE49-F238E27FC236}">
                      <a16:creationId xmlns:a16="http://schemas.microsoft.com/office/drawing/2014/main" id="{5477C9BC-4384-EDCA-411E-D5EAE68B6066}"/>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82" name="Group 481">
                <a:extLst>
                  <a:ext uri="{FF2B5EF4-FFF2-40B4-BE49-F238E27FC236}">
                    <a16:creationId xmlns:a16="http://schemas.microsoft.com/office/drawing/2014/main" id="{6D66888E-421F-DDBA-AA4C-4CC9E7600B59}"/>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486" name="Rectangle: Top Corners Rounded 485">
                  <a:hlinkClick xmlns:r="http://schemas.openxmlformats.org/officeDocument/2006/relationships" r:id="rId39"/>
                  <a:extLst>
                    <a:ext uri="{FF2B5EF4-FFF2-40B4-BE49-F238E27FC236}">
                      <a16:creationId xmlns:a16="http://schemas.microsoft.com/office/drawing/2014/main" id="{0ED74AC0-4CE0-2287-F6D4-DF3CAEFDC45C}"/>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487" name="Rectangle: Top Corners Rounded 486">
                  <a:extLst>
                    <a:ext uri="{FF2B5EF4-FFF2-40B4-BE49-F238E27FC236}">
                      <a16:creationId xmlns:a16="http://schemas.microsoft.com/office/drawing/2014/main" id="{BF697887-C454-11AE-31E5-2A81FAB098C5}"/>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83" name="Group 482">
                <a:extLst>
                  <a:ext uri="{FF2B5EF4-FFF2-40B4-BE49-F238E27FC236}">
                    <a16:creationId xmlns:a16="http://schemas.microsoft.com/office/drawing/2014/main" id="{0334AE54-2324-8E71-21EC-A8F87EF60594}"/>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484" name="Rectangle: Top Corners Rounded 483">
                  <a:hlinkClick xmlns:r="http://schemas.openxmlformats.org/officeDocument/2006/relationships" r:id="rId40"/>
                  <a:extLst>
                    <a:ext uri="{FF2B5EF4-FFF2-40B4-BE49-F238E27FC236}">
                      <a16:creationId xmlns:a16="http://schemas.microsoft.com/office/drawing/2014/main" id="{42966330-635B-8AAC-388B-C3C370AD314B}"/>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485" name="Rectangle: Top Corners Rounded 484">
                  <a:extLst>
                    <a:ext uri="{FF2B5EF4-FFF2-40B4-BE49-F238E27FC236}">
                      <a16:creationId xmlns:a16="http://schemas.microsoft.com/office/drawing/2014/main" id="{13562CC9-574D-4200-81CB-CCB2E4190542}"/>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48" name="Rounded Rectangle 33">
              <a:extLst>
                <a:ext uri="{FF2B5EF4-FFF2-40B4-BE49-F238E27FC236}">
                  <a16:creationId xmlns:a16="http://schemas.microsoft.com/office/drawing/2014/main" id="{8C4BC8CF-A263-04FC-8ECF-5AEE0737E266}"/>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49" name="Group 48">
              <a:extLst>
                <a:ext uri="{FF2B5EF4-FFF2-40B4-BE49-F238E27FC236}">
                  <a16:creationId xmlns:a16="http://schemas.microsoft.com/office/drawing/2014/main" id="{64D947C6-6F02-2830-A096-949CA4F5D6A0}"/>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475" name="Rectangle: Top Corners Rounded 474">
                <a:hlinkClick xmlns:r="http://schemas.openxmlformats.org/officeDocument/2006/relationships" r:id="rId41"/>
                <a:extLst>
                  <a:ext uri="{FF2B5EF4-FFF2-40B4-BE49-F238E27FC236}">
                    <a16:creationId xmlns:a16="http://schemas.microsoft.com/office/drawing/2014/main" id="{68858A7C-67FC-10D3-B13D-BD5020731B21}"/>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476" name="Rectangle: Top Corners Rounded 475">
                <a:extLst>
                  <a:ext uri="{FF2B5EF4-FFF2-40B4-BE49-F238E27FC236}">
                    <a16:creationId xmlns:a16="http://schemas.microsoft.com/office/drawing/2014/main" id="{6308FEF4-51CF-D988-AEC6-782A64A3554F}"/>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0" name="Group 49">
              <a:extLst>
                <a:ext uri="{FF2B5EF4-FFF2-40B4-BE49-F238E27FC236}">
                  <a16:creationId xmlns:a16="http://schemas.microsoft.com/office/drawing/2014/main" id="{1AAEDE1C-6A6A-DF18-D18C-DB85BE3CD9A5}"/>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473" name="Rectangle: Top Corners Rounded 472">
                <a:hlinkClick xmlns:r="http://schemas.openxmlformats.org/officeDocument/2006/relationships" r:id="rId42"/>
                <a:extLst>
                  <a:ext uri="{FF2B5EF4-FFF2-40B4-BE49-F238E27FC236}">
                    <a16:creationId xmlns:a16="http://schemas.microsoft.com/office/drawing/2014/main" id="{B7D966CC-474B-617D-A5DF-53DD95DED07C}"/>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474" name="Rectangle: Top Corners Rounded 473">
                <a:extLst>
                  <a:ext uri="{FF2B5EF4-FFF2-40B4-BE49-F238E27FC236}">
                    <a16:creationId xmlns:a16="http://schemas.microsoft.com/office/drawing/2014/main" id="{23E7002F-711C-F9A3-A8F0-1E29AE4422D1}"/>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1" name="Group 50">
              <a:extLst>
                <a:ext uri="{FF2B5EF4-FFF2-40B4-BE49-F238E27FC236}">
                  <a16:creationId xmlns:a16="http://schemas.microsoft.com/office/drawing/2014/main" id="{521D8661-4BC4-DF2B-E7C4-2EAC48675CAF}"/>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471" name="Rectangle: Top Corners Rounded 470">
                <a:hlinkClick xmlns:r="http://schemas.openxmlformats.org/officeDocument/2006/relationships" r:id="rId43"/>
                <a:extLst>
                  <a:ext uri="{FF2B5EF4-FFF2-40B4-BE49-F238E27FC236}">
                    <a16:creationId xmlns:a16="http://schemas.microsoft.com/office/drawing/2014/main" id="{2C23FE6A-ACAD-EAD1-10E8-3E1B15762FA2}"/>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472" name="Rectangle: Top Corners Rounded 471">
                <a:extLst>
                  <a:ext uri="{FF2B5EF4-FFF2-40B4-BE49-F238E27FC236}">
                    <a16:creationId xmlns:a16="http://schemas.microsoft.com/office/drawing/2014/main" id="{3067E2FE-005D-0094-1750-BE0C6D5C7B2E}"/>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2" name="Group 51">
              <a:extLst>
                <a:ext uri="{FF2B5EF4-FFF2-40B4-BE49-F238E27FC236}">
                  <a16:creationId xmlns:a16="http://schemas.microsoft.com/office/drawing/2014/main" id="{D0883B8A-828B-EDEA-35D6-49AA5DE85ACC}"/>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469" name="Rectangle: Top Corners Rounded 468">
                <a:hlinkClick xmlns:r="http://schemas.openxmlformats.org/officeDocument/2006/relationships" r:id="rId44"/>
                <a:extLst>
                  <a:ext uri="{FF2B5EF4-FFF2-40B4-BE49-F238E27FC236}">
                    <a16:creationId xmlns:a16="http://schemas.microsoft.com/office/drawing/2014/main" id="{A38728CD-E1E0-86B6-4711-837D6087BF74}"/>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470" name="Rectangle: Top Corners Rounded 469">
                <a:extLst>
                  <a:ext uri="{FF2B5EF4-FFF2-40B4-BE49-F238E27FC236}">
                    <a16:creationId xmlns:a16="http://schemas.microsoft.com/office/drawing/2014/main" id="{F57276B4-6D03-72F8-64D0-C1496ABC7156}"/>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3" name="Group 52">
              <a:extLst>
                <a:ext uri="{FF2B5EF4-FFF2-40B4-BE49-F238E27FC236}">
                  <a16:creationId xmlns:a16="http://schemas.microsoft.com/office/drawing/2014/main" id="{3F94B2D8-E517-C2F0-16C6-8BD5ADC55F03}"/>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467" name="Rectangle: Top Corners Rounded 466">
                <a:hlinkClick xmlns:r="http://schemas.openxmlformats.org/officeDocument/2006/relationships" r:id="rId45"/>
                <a:extLst>
                  <a:ext uri="{FF2B5EF4-FFF2-40B4-BE49-F238E27FC236}">
                    <a16:creationId xmlns:a16="http://schemas.microsoft.com/office/drawing/2014/main" id="{5ADC7F1D-4F39-0707-9446-C2D660C5475B}"/>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468" name="Rectangle: Top Corners Rounded 467">
                <a:extLst>
                  <a:ext uri="{FF2B5EF4-FFF2-40B4-BE49-F238E27FC236}">
                    <a16:creationId xmlns:a16="http://schemas.microsoft.com/office/drawing/2014/main" id="{4199589E-84BB-9DE7-36A7-32FF05AF3D89}"/>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4" name="Group 53">
              <a:extLst>
                <a:ext uri="{FF2B5EF4-FFF2-40B4-BE49-F238E27FC236}">
                  <a16:creationId xmlns:a16="http://schemas.microsoft.com/office/drawing/2014/main" id="{1E818A4F-8235-1299-D1AA-FFB97B51224C}"/>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63" name="Rectangle: Top Corners Rounded 62">
                <a:hlinkClick xmlns:r="http://schemas.openxmlformats.org/officeDocument/2006/relationships" r:id="rId46"/>
                <a:extLst>
                  <a:ext uri="{FF2B5EF4-FFF2-40B4-BE49-F238E27FC236}">
                    <a16:creationId xmlns:a16="http://schemas.microsoft.com/office/drawing/2014/main" id="{4B0D48AE-D0DB-CF00-F132-580C7D253DEF}"/>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466" name="Rectangle: Top Corners Rounded 465">
                <a:extLst>
                  <a:ext uri="{FF2B5EF4-FFF2-40B4-BE49-F238E27FC236}">
                    <a16:creationId xmlns:a16="http://schemas.microsoft.com/office/drawing/2014/main" id="{71D32B7E-4264-78EA-E7F4-469D4EB6BCD5}"/>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5" name="Group 54">
              <a:extLst>
                <a:ext uri="{FF2B5EF4-FFF2-40B4-BE49-F238E27FC236}">
                  <a16:creationId xmlns:a16="http://schemas.microsoft.com/office/drawing/2014/main" id="{AF6AF4A1-8B29-E8EC-E04B-39C2FF0905CA}"/>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61" name="Rectangle: Top Corners Rounded 60">
                <a:hlinkClick xmlns:r="http://schemas.openxmlformats.org/officeDocument/2006/relationships" r:id="rId47"/>
                <a:extLst>
                  <a:ext uri="{FF2B5EF4-FFF2-40B4-BE49-F238E27FC236}">
                    <a16:creationId xmlns:a16="http://schemas.microsoft.com/office/drawing/2014/main" id="{0F201E77-D053-EBA1-BB05-FFD5F95F5C8A}"/>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62" name="Rectangle: Top Corners Rounded 61">
                <a:extLst>
                  <a:ext uri="{FF2B5EF4-FFF2-40B4-BE49-F238E27FC236}">
                    <a16:creationId xmlns:a16="http://schemas.microsoft.com/office/drawing/2014/main" id="{C8E420BE-26FA-C446-E5E4-3AE9F482121E}"/>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6" name="Group 55">
              <a:extLst>
                <a:ext uri="{FF2B5EF4-FFF2-40B4-BE49-F238E27FC236}">
                  <a16:creationId xmlns:a16="http://schemas.microsoft.com/office/drawing/2014/main" id="{9877EA35-BE8B-9E03-27A0-526507278A6C}"/>
                </a:ext>
              </a:extLst>
            </xdr:cNvPr>
            <xdr:cNvGrpSpPr/>
          </xdr:nvGrpSpPr>
          <xdr:grpSpPr>
            <a:xfrm>
              <a:off x="3131721" y="9724270"/>
              <a:ext cx="2731751" cy="505190"/>
              <a:chOff x="3074147" y="10723689"/>
              <a:chExt cx="2731751" cy="505190"/>
            </a:xfrm>
          </xdr:grpSpPr>
          <xdr:grpSp>
            <xdr:nvGrpSpPr>
              <xdr:cNvPr id="57" name="Group 56">
                <a:extLst>
                  <a:ext uri="{FF2B5EF4-FFF2-40B4-BE49-F238E27FC236}">
                    <a16:creationId xmlns:a16="http://schemas.microsoft.com/office/drawing/2014/main" id="{34A809FE-561E-CEEF-01DF-D7FB9FABF60E}"/>
                  </a:ext>
                </a:extLst>
              </xdr:cNvPr>
              <xdr:cNvGrpSpPr/>
            </xdr:nvGrpSpPr>
            <xdr:grpSpPr>
              <a:xfrm>
                <a:off x="3259952" y="10953495"/>
                <a:ext cx="2545946" cy="275384"/>
                <a:chOff x="3271821" y="10945459"/>
                <a:chExt cx="2545946" cy="275384"/>
              </a:xfrm>
            </xdr:grpSpPr>
            <xdr:sp macro="" textlink="">
              <xdr:nvSpPr>
                <xdr:cNvPr id="59" name="Rectangle: Top Corners Rounded 58">
                  <a:hlinkClick xmlns:r="http://schemas.openxmlformats.org/officeDocument/2006/relationships" r:id="rId48"/>
                  <a:extLst>
                    <a:ext uri="{FF2B5EF4-FFF2-40B4-BE49-F238E27FC236}">
                      <a16:creationId xmlns:a16="http://schemas.microsoft.com/office/drawing/2014/main" id="{4F25501E-6883-6051-6AFD-3AB44D124835}"/>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60" name="Rectangle: Top Corners Rounded 59">
                  <a:extLst>
                    <a:ext uri="{FF2B5EF4-FFF2-40B4-BE49-F238E27FC236}">
                      <a16:creationId xmlns:a16="http://schemas.microsoft.com/office/drawing/2014/main" id="{F5E7A78C-8D38-445F-07F3-319C87062396}"/>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58" name="Rounded Rectangle 33">
                <a:extLst>
                  <a:ext uri="{FF2B5EF4-FFF2-40B4-BE49-F238E27FC236}">
                    <a16:creationId xmlns:a16="http://schemas.microsoft.com/office/drawing/2014/main" id="{69C7FC17-2FAE-762A-8884-627451C05B5F}"/>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37" name="Rectangle: Top Corners Rounded 36">
            <a:hlinkClick xmlns:r="http://schemas.openxmlformats.org/officeDocument/2006/relationships" r:id="rId49"/>
            <a:extLst>
              <a:ext uri="{FF2B5EF4-FFF2-40B4-BE49-F238E27FC236}">
                <a16:creationId xmlns:a16="http://schemas.microsoft.com/office/drawing/2014/main" id="{9949D29A-6A6E-3D40-97F3-C1CE684F9C9D}"/>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38" name="Rectangle: Top Corners Rounded 37">
            <a:extLst>
              <a:ext uri="{FF2B5EF4-FFF2-40B4-BE49-F238E27FC236}">
                <a16:creationId xmlns:a16="http://schemas.microsoft.com/office/drawing/2014/main" id="{C492047A-E449-C2BE-CD51-47CA3676573E}"/>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119743</xdr:rowOff>
    </xdr:from>
    <xdr:to>
      <xdr:col>1</xdr:col>
      <xdr:colOff>0</xdr:colOff>
      <xdr:row>3</xdr:row>
      <xdr:rowOff>92075</xdr:rowOff>
    </xdr:to>
    <xdr:pic>
      <xdr:nvPicPr>
        <xdr:cNvPr id="2" name="Picture 155">
          <a:hlinkClick xmlns:r="http://schemas.openxmlformats.org/officeDocument/2006/relationships" r:id="rId1"/>
          <a:extLst>
            <a:ext uri="{FF2B5EF4-FFF2-40B4-BE49-F238E27FC236}">
              <a16:creationId xmlns:a16="http://schemas.microsoft.com/office/drawing/2014/main" id="{BE6DEC0E-D17E-4B8B-85F3-9DF8F8E54C80}"/>
            </a:ext>
          </a:extLst>
        </xdr:cNvPr>
        <xdr:cNvPicPr>
          <a:picLocks noChangeAspect="1"/>
        </xdr:cNvPicPr>
      </xdr:nvPicPr>
      <xdr:blipFill>
        <a:blip xmlns:r="http://schemas.openxmlformats.org/officeDocument/2006/relationships" r:embed="rId2"/>
        <a:stretch>
          <a:fillRect/>
        </a:stretch>
      </xdr:blipFill>
      <xdr:spPr>
        <a:xfrm>
          <a:off x="276225" y="119743"/>
          <a:ext cx="2473358" cy="572407"/>
        </a:xfrm>
        <a:prstGeom prst="rect">
          <a:avLst/>
        </a:prstGeom>
      </xdr:spPr>
    </xdr:pic>
    <xdr:clientData/>
  </xdr:twoCellAnchor>
  <xdr:twoCellAnchor editAs="oneCell">
    <xdr:from>
      <xdr:col>1</xdr:col>
      <xdr:colOff>0</xdr:colOff>
      <xdr:row>0</xdr:row>
      <xdr:rowOff>0</xdr:rowOff>
    </xdr:from>
    <xdr:to>
      <xdr:col>3</xdr:col>
      <xdr:colOff>120266</xdr:colOff>
      <xdr:row>2</xdr:row>
      <xdr:rowOff>142875</xdr:rowOff>
    </xdr:to>
    <xdr:pic>
      <xdr:nvPicPr>
        <xdr:cNvPr id="3" name="Picture 2">
          <a:extLst>
            <a:ext uri="{FF2B5EF4-FFF2-40B4-BE49-F238E27FC236}">
              <a16:creationId xmlns:a16="http://schemas.microsoft.com/office/drawing/2014/main" id="{4E6EFD50-DAC0-46A4-858D-E24E0F74D26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0147" y="0"/>
          <a:ext cx="1487384" cy="52387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3BAA04E7-6D40-38B6-0664-ED127A141A9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X14A0T</a:t>
          </a:r>
        </a:p>
      </xdr:txBody>
    </xdr:sp>
    <xdr:clientData/>
  </xdr:twoCellAnchor>
  <xdr:twoCellAnchor>
    <xdr:from>
      <xdr:col>0</xdr:col>
      <xdr:colOff>104588</xdr:colOff>
      <xdr:row>7</xdr:row>
      <xdr:rowOff>171824</xdr:rowOff>
    </xdr:from>
    <xdr:to>
      <xdr:col>4</xdr:col>
      <xdr:colOff>596715</xdr:colOff>
      <xdr:row>60</xdr:row>
      <xdr:rowOff>75283</xdr:rowOff>
    </xdr:to>
    <xdr:grpSp>
      <xdr:nvGrpSpPr>
        <xdr:cNvPr id="5" name="Group 4">
          <a:extLst>
            <a:ext uri="{FF2B5EF4-FFF2-40B4-BE49-F238E27FC236}">
              <a16:creationId xmlns:a16="http://schemas.microsoft.com/office/drawing/2014/main" id="{055075E6-3D29-44C1-B5FD-0572D99F8B43}"/>
            </a:ext>
          </a:extLst>
        </xdr:cNvPr>
        <xdr:cNvGrpSpPr/>
      </xdr:nvGrpSpPr>
      <xdr:grpSpPr>
        <a:xfrm>
          <a:off x="104588" y="1583765"/>
          <a:ext cx="2789333" cy="9999959"/>
          <a:chOff x="3074147" y="344955"/>
          <a:chExt cx="2789333" cy="10216606"/>
        </a:xfrm>
      </xdr:grpSpPr>
      <xdr:grpSp>
        <xdr:nvGrpSpPr>
          <xdr:cNvPr id="6" name="Group 5">
            <a:extLst>
              <a:ext uri="{FF2B5EF4-FFF2-40B4-BE49-F238E27FC236}">
                <a16:creationId xmlns:a16="http://schemas.microsoft.com/office/drawing/2014/main" id="{8AD76FEC-A68A-DA97-9652-1C9A8F8552EA}"/>
              </a:ext>
            </a:extLst>
          </xdr:cNvPr>
          <xdr:cNvGrpSpPr/>
        </xdr:nvGrpSpPr>
        <xdr:grpSpPr>
          <a:xfrm>
            <a:off x="3074147" y="344955"/>
            <a:ext cx="2789333" cy="9884505"/>
            <a:chOff x="3074147" y="344955"/>
            <a:chExt cx="2789333" cy="9884505"/>
          </a:xfrm>
        </xdr:grpSpPr>
        <xdr:grpSp>
          <xdr:nvGrpSpPr>
            <xdr:cNvPr id="9" name="Group 8">
              <a:extLst>
                <a:ext uri="{FF2B5EF4-FFF2-40B4-BE49-F238E27FC236}">
                  <a16:creationId xmlns:a16="http://schemas.microsoft.com/office/drawing/2014/main" id="{CA61363A-F586-495C-442E-CF1759739859}"/>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93" name="Rectangle: Top Corners Rounded 92">
                <a:hlinkClick xmlns:r="http://schemas.openxmlformats.org/officeDocument/2006/relationships" r:id="rId4"/>
                <a:extLst>
                  <a:ext uri="{FF2B5EF4-FFF2-40B4-BE49-F238E27FC236}">
                    <a16:creationId xmlns:a16="http://schemas.microsoft.com/office/drawing/2014/main" id="{4815B8D7-47D7-11F3-E3D4-ADEAE76302EA}"/>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184" name="Rectangle: Top Corners Rounded 183">
                <a:extLst>
                  <a:ext uri="{FF2B5EF4-FFF2-40B4-BE49-F238E27FC236}">
                    <a16:creationId xmlns:a16="http://schemas.microsoft.com/office/drawing/2014/main" id="{1C221102-3D49-51B9-97AE-CE134B2F53FE}"/>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0" name="Group 9">
              <a:extLst>
                <a:ext uri="{FF2B5EF4-FFF2-40B4-BE49-F238E27FC236}">
                  <a16:creationId xmlns:a16="http://schemas.microsoft.com/office/drawing/2014/main" id="{8874DE80-E59D-9FC3-D818-4E8427D70440}"/>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91" name="Rectangle: Top Corners Rounded 90">
                <a:hlinkClick xmlns:r="http://schemas.openxmlformats.org/officeDocument/2006/relationships" r:id="rId5"/>
                <a:extLst>
                  <a:ext uri="{FF2B5EF4-FFF2-40B4-BE49-F238E27FC236}">
                    <a16:creationId xmlns:a16="http://schemas.microsoft.com/office/drawing/2014/main" id="{7E80B45E-8D8C-8C70-7817-898E957B7EC6}"/>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92" name="Rectangle: Top Corners Rounded 91">
                <a:extLst>
                  <a:ext uri="{FF2B5EF4-FFF2-40B4-BE49-F238E27FC236}">
                    <a16:creationId xmlns:a16="http://schemas.microsoft.com/office/drawing/2014/main" id="{A0808E75-939F-00B9-386D-138B7E91B551}"/>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 name="Group 10">
              <a:extLst>
                <a:ext uri="{FF2B5EF4-FFF2-40B4-BE49-F238E27FC236}">
                  <a16:creationId xmlns:a16="http://schemas.microsoft.com/office/drawing/2014/main" id="{21813DAF-C5CE-F3E5-2700-1856D353C65A}"/>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89" name="Rectangle: Top Corners Rounded 88">
                <a:hlinkClick xmlns:r="http://schemas.openxmlformats.org/officeDocument/2006/relationships" r:id="rId6"/>
                <a:extLst>
                  <a:ext uri="{FF2B5EF4-FFF2-40B4-BE49-F238E27FC236}">
                    <a16:creationId xmlns:a16="http://schemas.microsoft.com/office/drawing/2014/main" id="{043CFEBE-9271-519A-DD14-23AA3E66A695}"/>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90" name="Rectangle: Top Corners Rounded 89">
                <a:extLst>
                  <a:ext uri="{FF2B5EF4-FFF2-40B4-BE49-F238E27FC236}">
                    <a16:creationId xmlns:a16="http://schemas.microsoft.com/office/drawing/2014/main" id="{55D4B669-5302-7362-45B6-6D202CB28107}"/>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2" name="Group 11">
              <a:extLst>
                <a:ext uri="{FF2B5EF4-FFF2-40B4-BE49-F238E27FC236}">
                  <a16:creationId xmlns:a16="http://schemas.microsoft.com/office/drawing/2014/main" id="{4149E196-6512-4A9F-EE92-CF14D961D1F1}"/>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87" name="Rectangle: Top Corners Rounded 86">
                <a:hlinkClick xmlns:r="http://schemas.openxmlformats.org/officeDocument/2006/relationships" r:id="rId7"/>
                <a:extLst>
                  <a:ext uri="{FF2B5EF4-FFF2-40B4-BE49-F238E27FC236}">
                    <a16:creationId xmlns:a16="http://schemas.microsoft.com/office/drawing/2014/main" id="{8EAA7E20-72C3-0FDA-A0CC-6BCA373EAC14}"/>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88" name="Rectangle: Top Corners Rounded 87">
                <a:extLst>
                  <a:ext uri="{FF2B5EF4-FFF2-40B4-BE49-F238E27FC236}">
                    <a16:creationId xmlns:a16="http://schemas.microsoft.com/office/drawing/2014/main" id="{A16450CF-AB58-99C3-1505-4E9E5F08602D}"/>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3" name="Rounded Rectangle 33">
              <a:extLst>
                <a:ext uri="{FF2B5EF4-FFF2-40B4-BE49-F238E27FC236}">
                  <a16:creationId xmlns:a16="http://schemas.microsoft.com/office/drawing/2014/main" id="{C9049BFF-5C13-3270-E938-E2883FD1DE0B}"/>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14" name="Group 13">
              <a:extLst>
                <a:ext uri="{FF2B5EF4-FFF2-40B4-BE49-F238E27FC236}">
                  <a16:creationId xmlns:a16="http://schemas.microsoft.com/office/drawing/2014/main" id="{3C76460D-85EE-6BD3-295F-D789F7116287}"/>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85" name="Rectangle: Top Corners Rounded 84">
                <a:hlinkClick xmlns:r="http://schemas.openxmlformats.org/officeDocument/2006/relationships" r:id="rId8"/>
                <a:extLst>
                  <a:ext uri="{FF2B5EF4-FFF2-40B4-BE49-F238E27FC236}">
                    <a16:creationId xmlns:a16="http://schemas.microsoft.com/office/drawing/2014/main" id="{7A19A265-3CC5-3EBE-02AB-3028EA7DB4C9}"/>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86" name="Rectangle: Top Corners Rounded 85">
                <a:extLst>
                  <a:ext uri="{FF2B5EF4-FFF2-40B4-BE49-F238E27FC236}">
                    <a16:creationId xmlns:a16="http://schemas.microsoft.com/office/drawing/2014/main" id="{3D47FF88-1E78-9C53-2F46-B04E0636583C}"/>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 name="Group 14">
              <a:extLst>
                <a:ext uri="{FF2B5EF4-FFF2-40B4-BE49-F238E27FC236}">
                  <a16:creationId xmlns:a16="http://schemas.microsoft.com/office/drawing/2014/main" id="{4F7BF2AE-E6C5-1AAF-09AC-980E1591E926}"/>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83" name="Rectangle: Top Corners Rounded 82">
                <a:hlinkClick xmlns:r="http://schemas.openxmlformats.org/officeDocument/2006/relationships" r:id="rId9"/>
                <a:extLst>
                  <a:ext uri="{FF2B5EF4-FFF2-40B4-BE49-F238E27FC236}">
                    <a16:creationId xmlns:a16="http://schemas.microsoft.com/office/drawing/2014/main" id="{B1BA0133-9991-090A-429E-F4D897AC5651}"/>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84" name="Rectangle: Top Corners Rounded 83">
                <a:extLst>
                  <a:ext uri="{FF2B5EF4-FFF2-40B4-BE49-F238E27FC236}">
                    <a16:creationId xmlns:a16="http://schemas.microsoft.com/office/drawing/2014/main" id="{642C6D8E-3D80-91EA-C6E0-0313857111FD}"/>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6" name="Group 15">
              <a:extLst>
                <a:ext uri="{FF2B5EF4-FFF2-40B4-BE49-F238E27FC236}">
                  <a16:creationId xmlns:a16="http://schemas.microsoft.com/office/drawing/2014/main" id="{88B20455-5834-ADCA-8FC6-BDE3EE73EA27}"/>
                </a:ext>
              </a:extLst>
            </xdr:cNvPr>
            <xdr:cNvGrpSpPr/>
          </xdr:nvGrpSpPr>
          <xdr:grpSpPr>
            <a:xfrm>
              <a:off x="3119852" y="5256023"/>
              <a:ext cx="2731760" cy="2124208"/>
              <a:chOff x="3074147" y="6195660"/>
              <a:chExt cx="2731760" cy="2124208"/>
            </a:xfrm>
          </xdr:grpSpPr>
          <xdr:sp macro="" textlink="">
            <xdr:nvSpPr>
              <xdr:cNvPr id="64" name="Rounded Rectangle 33">
                <a:extLst>
                  <a:ext uri="{FF2B5EF4-FFF2-40B4-BE49-F238E27FC236}">
                    <a16:creationId xmlns:a16="http://schemas.microsoft.com/office/drawing/2014/main" id="{5CEBAD41-9BDE-336A-10A6-A0A28AD37D8D}"/>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65" name="Group 64">
                <a:extLst>
                  <a:ext uri="{FF2B5EF4-FFF2-40B4-BE49-F238E27FC236}">
                    <a16:creationId xmlns:a16="http://schemas.microsoft.com/office/drawing/2014/main" id="{85691A68-886B-ACB1-7695-303D12AC5FB8}"/>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81" name="Rectangle: Top Corners Rounded 80">
                  <a:hlinkClick xmlns:r="http://schemas.openxmlformats.org/officeDocument/2006/relationships" r:id="rId10"/>
                  <a:extLst>
                    <a:ext uri="{FF2B5EF4-FFF2-40B4-BE49-F238E27FC236}">
                      <a16:creationId xmlns:a16="http://schemas.microsoft.com/office/drawing/2014/main" id="{14F9C4C7-0867-B1A2-C652-4D6E27037C62}"/>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82" name="Rectangle: Top Corners Rounded 81">
                  <a:extLst>
                    <a:ext uri="{FF2B5EF4-FFF2-40B4-BE49-F238E27FC236}">
                      <a16:creationId xmlns:a16="http://schemas.microsoft.com/office/drawing/2014/main" id="{E4209F18-32BA-233D-E9F3-A52F1BFF1388}"/>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6" name="Group 65">
                <a:extLst>
                  <a:ext uri="{FF2B5EF4-FFF2-40B4-BE49-F238E27FC236}">
                    <a16:creationId xmlns:a16="http://schemas.microsoft.com/office/drawing/2014/main" id="{BEC0EB77-5865-33B4-2670-7389E89FEA2A}"/>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79" name="Rectangle: Top Corners Rounded 78">
                  <a:hlinkClick xmlns:r="http://schemas.openxmlformats.org/officeDocument/2006/relationships" r:id="rId11"/>
                  <a:extLst>
                    <a:ext uri="{FF2B5EF4-FFF2-40B4-BE49-F238E27FC236}">
                      <a16:creationId xmlns:a16="http://schemas.microsoft.com/office/drawing/2014/main" id="{7C9A43C9-0C5A-1217-2B9F-94430458C7F7}"/>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80" name="Rectangle: Top Corners Rounded 79">
                  <a:extLst>
                    <a:ext uri="{FF2B5EF4-FFF2-40B4-BE49-F238E27FC236}">
                      <a16:creationId xmlns:a16="http://schemas.microsoft.com/office/drawing/2014/main" id="{61660582-3081-B232-1F3C-916965D9E956}"/>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7" name="Group 66">
                <a:extLst>
                  <a:ext uri="{FF2B5EF4-FFF2-40B4-BE49-F238E27FC236}">
                    <a16:creationId xmlns:a16="http://schemas.microsoft.com/office/drawing/2014/main" id="{5774607D-8F40-636E-3366-F0FBDCCD2849}"/>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77" name="Rectangle: Top Corners Rounded 76">
                  <a:hlinkClick xmlns:r="http://schemas.openxmlformats.org/officeDocument/2006/relationships" r:id="rId12"/>
                  <a:extLst>
                    <a:ext uri="{FF2B5EF4-FFF2-40B4-BE49-F238E27FC236}">
                      <a16:creationId xmlns:a16="http://schemas.microsoft.com/office/drawing/2014/main" id="{41918987-8A5A-FAF3-A3FE-9CB35A9C3AC7}"/>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78" name="Rectangle: Top Corners Rounded 77">
                  <a:extLst>
                    <a:ext uri="{FF2B5EF4-FFF2-40B4-BE49-F238E27FC236}">
                      <a16:creationId xmlns:a16="http://schemas.microsoft.com/office/drawing/2014/main" id="{AF8C8C0C-05AE-8C28-F1D1-E89B49E78E1F}"/>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8" name="Group 67">
                <a:extLst>
                  <a:ext uri="{FF2B5EF4-FFF2-40B4-BE49-F238E27FC236}">
                    <a16:creationId xmlns:a16="http://schemas.microsoft.com/office/drawing/2014/main" id="{E4E12FA5-3AEB-D253-7338-ED6BA5484B36}"/>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75" name="Rectangle: Top Corners Rounded 74">
                  <a:hlinkClick xmlns:r="http://schemas.openxmlformats.org/officeDocument/2006/relationships" r:id="rId13"/>
                  <a:extLst>
                    <a:ext uri="{FF2B5EF4-FFF2-40B4-BE49-F238E27FC236}">
                      <a16:creationId xmlns:a16="http://schemas.microsoft.com/office/drawing/2014/main" id="{76AA0A05-0719-3556-5515-2D4545E74B6D}"/>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76" name="Rectangle: Top Corners Rounded 75">
                  <a:extLst>
                    <a:ext uri="{FF2B5EF4-FFF2-40B4-BE49-F238E27FC236}">
                      <a16:creationId xmlns:a16="http://schemas.microsoft.com/office/drawing/2014/main" id="{33B6430D-BD7D-D0D6-CD08-4EABA3A6DB06}"/>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9" name="Group 68">
                <a:extLst>
                  <a:ext uri="{FF2B5EF4-FFF2-40B4-BE49-F238E27FC236}">
                    <a16:creationId xmlns:a16="http://schemas.microsoft.com/office/drawing/2014/main" id="{793D66A3-A03F-E27D-2929-239C1B8365BC}"/>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73" name="Rectangle: Top Corners Rounded 72">
                  <a:hlinkClick xmlns:r="http://schemas.openxmlformats.org/officeDocument/2006/relationships" r:id="rId14"/>
                  <a:extLst>
                    <a:ext uri="{FF2B5EF4-FFF2-40B4-BE49-F238E27FC236}">
                      <a16:creationId xmlns:a16="http://schemas.microsoft.com/office/drawing/2014/main" id="{21BA7647-936C-4ED1-0DDF-404AEA7B6516}"/>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74" name="Rectangle: Top Corners Rounded 73">
                  <a:extLst>
                    <a:ext uri="{FF2B5EF4-FFF2-40B4-BE49-F238E27FC236}">
                      <a16:creationId xmlns:a16="http://schemas.microsoft.com/office/drawing/2014/main" id="{F95D8649-9DC2-D486-49D2-1F3CB2E8D16C}"/>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0" name="Group 69">
                <a:extLst>
                  <a:ext uri="{FF2B5EF4-FFF2-40B4-BE49-F238E27FC236}">
                    <a16:creationId xmlns:a16="http://schemas.microsoft.com/office/drawing/2014/main" id="{B61DED7E-A73F-0ABB-8C62-E7EF6F499C3C}"/>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71" name="Rectangle: Top Corners Rounded 70">
                  <a:hlinkClick xmlns:r="http://schemas.openxmlformats.org/officeDocument/2006/relationships" r:id="rId15"/>
                  <a:extLst>
                    <a:ext uri="{FF2B5EF4-FFF2-40B4-BE49-F238E27FC236}">
                      <a16:creationId xmlns:a16="http://schemas.microsoft.com/office/drawing/2014/main" id="{5AE1E298-8319-29E6-81DA-1498C37F84BB}"/>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72" name="Rectangle: Top Corners Rounded 71">
                  <a:extLst>
                    <a:ext uri="{FF2B5EF4-FFF2-40B4-BE49-F238E27FC236}">
                      <a16:creationId xmlns:a16="http://schemas.microsoft.com/office/drawing/2014/main" id="{239880DB-2680-8913-1F91-2959B7468CEE}"/>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17" name="Group 16">
              <a:extLst>
                <a:ext uri="{FF2B5EF4-FFF2-40B4-BE49-F238E27FC236}">
                  <a16:creationId xmlns:a16="http://schemas.microsoft.com/office/drawing/2014/main" id="{D7CC6F7E-D2C8-A4EE-DD70-F71A59E30492}"/>
                </a:ext>
              </a:extLst>
            </xdr:cNvPr>
            <xdr:cNvGrpSpPr/>
          </xdr:nvGrpSpPr>
          <xdr:grpSpPr>
            <a:xfrm>
              <a:off x="3119852" y="7457030"/>
              <a:ext cx="2743628" cy="2151640"/>
              <a:chOff x="3074147" y="8433176"/>
              <a:chExt cx="2743628" cy="2151640"/>
            </a:xfrm>
          </xdr:grpSpPr>
          <xdr:sp macro="" textlink="">
            <xdr:nvSpPr>
              <xdr:cNvPr id="45" name="Rounded Rectangle 33">
                <a:extLst>
                  <a:ext uri="{FF2B5EF4-FFF2-40B4-BE49-F238E27FC236}">
                    <a16:creationId xmlns:a16="http://schemas.microsoft.com/office/drawing/2014/main" id="{C6026158-29DE-3334-CA86-A3B446D9FFD7}"/>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46" name="Group 45">
                <a:extLst>
                  <a:ext uri="{FF2B5EF4-FFF2-40B4-BE49-F238E27FC236}">
                    <a16:creationId xmlns:a16="http://schemas.microsoft.com/office/drawing/2014/main" id="{1349D43D-7FD9-0B5F-AC84-C0D76AA897C4}"/>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62" name="Rectangle: Top Corners Rounded 61">
                  <a:hlinkClick xmlns:r="http://schemas.openxmlformats.org/officeDocument/2006/relationships" r:id="rId16"/>
                  <a:extLst>
                    <a:ext uri="{FF2B5EF4-FFF2-40B4-BE49-F238E27FC236}">
                      <a16:creationId xmlns:a16="http://schemas.microsoft.com/office/drawing/2014/main" id="{BEDA966C-8969-04C4-56CA-474281C7E20A}"/>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63" name="Rectangle: Top Corners Rounded 62">
                  <a:extLst>
                    <a:ext uri="{FF2B5EF4-FFF2-40B4-BE49-F238E27FC236}">
                      <a16:creationId xmlns:a16="http://schemas.microsoft.com/office/drawing/2014/main" id="{F22C7198-9CD2-1DB7-292A-C8000B3DB3EA}"/>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7" name="Group 46">
                <a:extLst>
                  <a:ext uri="{FF2B5EF4-FFF2-40B4-BE49-F238E27FC236}">
                    <a16:creationId xmlns:a16="http://schemas.microsoft.com/office/drawing/2014/main" id="{107BAB29-C08D-D28E-571E-82EDF40D0C35}"/>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60" name="Rectangle: Top Corners Rounded 59">
                  <a:hlinkClick xmlns:r="http://schemas.openxmlformats.org/officeDocument/2006/relationships" r:id="rId17"/>
                  <a:extLst>
                    <a:ext uri="{FF2B5EF4-FFF2-40B4-BE49-F238E27FC236}">
                      <a16:creationId xmlns:a16="http://schemas.microsoft.com/office/drawing/2014/main" id="{47BCBD7F-FF48-87D5-36AF-F2004E64DE14}"/>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61" name="Rectangle: Top Corners Rounded 60">
                  <a:extLst>
                    <a:ext uri="{FF2B5EF4-FFF2-40B4-BE49-F238E27FC236}">
                      <a16:creationId xmlns:a16="http://schemas.microsoft.com/office/drawing/2014/main" id="{7286FA9C-A37A-3C0E-0F1E-2B7D37AE051D}"/>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8" name="Group 47">
                <a:extLst>
                  <a:ext uri="{FF2B5EF4-FFF2-40B4-BE49-F238E27FC236}">
                    <a16:creationId xmlns:a16="http://schemas.microsoft.com/office/drawing/2014/main" id="{2710A354-FB87-F93D-3F73-EC48FECFD36C}"/>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58" name="Rectangle: Top Corners Rounded 57">
                  <a:hlinkClick xmlns:r="http://schemas.openxmlformats.org/officeDocument/2006/relationships" r:id="rId18"/>
                  <a:extLst>
                    <a:ext uri="{FF2B5EF4-FFF2-40B4-BE49-F238E27FC236}">
                      <a16:creationId xmlns:a16="http://schemas.microsoft.com/office/drawing/2014/main" id="{C723E815-F13E-A1D2-ACC9-2F4B1C0E519D}"/>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59" name="Rectangle: Top Corners Rounded 58">
                  <a:extLst>
                    <a:ext uri="{FF2B5EF4-FFF2-40B4-BE49-F238E27FC236}">
                      <a16:creationId xmlns:a16="http://schemas.microsoft.com/office/drawing/2014/main" id="{CAC928AC-731D-86C7-C8A1-3497C41E5154}"/>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9" name="Group 48">
                <a:extLst>
                  <a:ext uri="{FF2B5EF4-FFF2-40B4-BE49-F238E27FC236}">
                    <a16:creationId xmlns:a16="http://schemas.microsoft.com/office/drawing/2014/main" id="{2D0277C6-70F3-A949-2080-79914AF1F354}"/>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56" name="Rectangle: Top Corners Rounded 55">
                  <a:hlinkClick xmlns:r="http://schemas.openxmlformats.org/officeDocument/2006/relationships" r:id="rId19"/>
                  <a:extLst>
                    <a:ext uri="{FF2B5EF4-FFF2-40B4-BE49-F238E27FC236}">
                      <a16:creationId xmlns:a16="http://schemas.microsoft.com/office/drawing/2014/main" id="{BB7D5F5B-A046-1CD5-F4ED-C12C891CB5F8}"/>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57" name="Rectangle: Top Corners Rounded 56">
                  <a:extLst>
                    <a:ext uri="{FF2B5EF4-FFF2-40B4-BE49-F238E27FC236}">
                      <a16:creationId xmlns:a16="http://schemas.microsoft.com/office/drawing/2014/main" id="{23AB763E-5206-4263-FEDB-6D1E1D332333}"/>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0" name="Group 49">
                <a:extLst>
                  <a:ext uri="{FF2B5EF4-FFF2-40B4-BE49-F238E27FC236}">
                    <a16:creationId xmlns:a16="http://schemas.microsoft.com/office/drawing/2014/main" id="{F9D4292E-9E1A-8B3C-3159-CCD369AD19AF}"/>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54" name="Rectangle: Top Corners Rounded 53">
                  <a:hlinkClick xmlns:r="http://schemas.openxmlformats.org/officeDocument/2006/relationships" r:id="rId20"/>
                  <a:extLst>
                    <a:ext uri="{FF2B5EF4-FFF2-40B4-BE49-F238E27FC236}">
                      <a16:creationId xmlns:a16="http://schemas.microsoft.com/office/drawing/2014/main" id="{A51A5D1C-E6CA-8557-33BF-B1AED7094896}"/>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55" name="Rectangle: Top Corners Rounded 54">
                  <a:extLst>
                    <a:ext uri="{FF2B5EF4-FFF2-40B4-BE49-F238E27FC236}">
                      <a16:creationId xmlns:a16="http://schemas.microsoft.com/office/drawing/2014/main" id="{4CA9BEBA-6173-A525-FDBA-C6CBC9FCFD5F}"/>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1" name="Group 50">
                <a:extLst>
                  <a:ext uri="{FF2B5EF4-FFF2-40B4-BE49-F238E27FC236}">
                    <a16:creationId xmlns:a16="http://schemas.microsoft.com/office/drawing/2014/main" id="{E7E520FF-81D5-13A7-F1F6-356D723CD4CF}"/>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52" name="Rectangle: Top Corners Rounded 51">
                  <a:hlinkClick xmlns:r="http://schemas.openxmlformats.org/officeDocument/2006/relationships" r:id="rId21"/>
                  <a:extLst>
                    <a:ext uri="{FF2B5EF4-FFF2-40B4-BE49-F238E27FC236}">
                      <a16:creationId xmlns:a16="http://schemas.microsoft.com/office/drawing/2014/main" id="{709695E2-DBF2-8826-6A7C-749A7B881CE2}"/>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53" name="Rectangle: Top Corners Rounded 52">
                  <a:extLst>
                    <a:ext uri="{FF2B5EF4-FFF2-40B4-BE49-F238E27FC236}">
                      <a16:creationId xmlns:a16="http://schemas.microsoft.com/office/drawing/2014/main" id="{279983E4-F0F6-805A-180D-8633663B11DD}"/>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18" name="Rounded Rectangle 33">
              <a:extLst>
                <a:ext uri="{FF2B5EF4-FFF2-40B4-BE49-F238E27FC236}">
                  <a16:creationId xmlns:a16="http://schemas.microsoft.com/office/drawing/2014/main" id="{203876EF-738E-2FB6-6BFF-9DDCB93EB054}"/>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19" name="Group 18">
              <a:extLst>
                <a:ext uri="{FF2B5EF4-FFF2-40B4-BE49-F238E27FC236}">
                  <a16:creationId xmlns:a16="http://schemas.microsoft.com/office/drawing/2014/main" id="{36C5F132-7261-D427-2403-2EBFC1FB621C}"/>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43" name="Rectangle: Top Corners Rounded 42">
                <a:hlinkClick xmlns:r="http://schemas.openxmlformats.org/officeDocument/2006/relationships" r:id="rId22"/>
                <a:extLst>
                  <a:ext uri="{FF2B5EF4-FFF2-40B4-BE49-F238E27FC236}">
                    <a16:creationId xmlns:a16="http://schemas.microsoft.com/office/drawing/2014/main" id="{376D5F98-7286-0D0F-979D-E54C7998C632}"/>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44" name="Rectangle: Top Corners Rounded 43">
                <a:extLst>
                  <a:ext uri="{FF2B5EF4-FFF2-40B4-BE49-F238E27FC236}">
                    <a16:creationId xmlns:a16="http://schemas.microsoft.com/office/drawing/2014/main" id="{E5CE458D-9A31-24D0-20EE-F16A2756854C}"/>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0" name="Group 19">
              <a:extLst>
                <a:ext uri="{FF2B5EF4-FFF2-40B4-BE49-F238E27FC236}">
                  <a16:creationId xmlns:a16="http://schemas.microsoft.com/office/drawing/2014/main" id="{3EFAD4D8-C2D1-004F-6897-E9D5BAD12429}"/>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41" name="Rectangle: Top Corners Rounded 40">
                <a:hlinkClick xmlns:r="http://schemas.openxmlformats.org/officeDocument/2006/relationships" r:id="rId23"/>
                <a:extLst>
                  <a:ext uri="{FF2B5EF4-FFF2-40B4-BE49-F238E27FC236}">
                    <a16:creationId xmlns:a16="http://schemas.microsoft.com/office/drawing/2014/main" id="{6C55A7AD-D05D-9902-265B-F45F8EA837A3}"/>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42" name="Rectangle: Top Corners Rounded 41">
                <a:extLst>
                  <a:ext uri="{FF2B5EF4-FFF2-40B4-BE49-F238E27FC236}">
                    <a16:creationId xmlns:a16="http://schemas.microsoft.com/office/drawing/2014/main" id="{D045C2A7-3F76-7C54-4471-58A682FD011E}"/>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1" name="Group 20">
              <a:extLst>
                <a:ext uri="{FF2B5EF4-FFF2-40B4-BE49-F238E27FC236}">
                  <a16:creationId xmlns:a16="http://schemas.microsoft.com/office/drawing/2014/main" id="{EB401875-0E81-116C-9B1C-6EE256B6EF3D}"/>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39" name="Rectangle: Top Corners Rounded 38">
                <a:hlinkClick xmlns:r="http://schemas.openxmlformats.org/officeDocument/2006/relationships" r:id="rId24"/>
                <a:extLst>
                  <a:ext uri="{FF2B5EF4-FFF2-40B4-BE49-F238E27FC236}">
                    <a16:creationId xmlns:a16="http://schemas.microsoft.com/office/drawing/2014/main" id="{2A41518E-9F05-ED9B-6ECB-F1C26FCABCA3}"/>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40" name="Rectangle: Top Corners Rounded 39">
                <a:extLst>
                  <a:ext uri="{FF2B5EF4-FFF2-40B4-BE49-F238E27FC236}">
                    <a16:creationId xmlns:a16="http://schemas.microsoft.com/office/drawing/2014/main" id="{9D1BDC88-C541-4F56-04C0-159CD2E80EC2}"/>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2" name="Group 21">
              <a:extLst>
                <a:ext uri="{FF2B5EF4-FFF2-40B4-BE49-F238E27FC236}">
                  <a16:creationId xmlns:a16="http://schemas.microsoft.com/office/drawing/2014/main" id="{13D99A98-0C3B-4F7C-4ACB-27E2A90CA7A5}"/>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37" name="Rectangle: Top Corners Rounded 36">
                <a:hlinkClick xmlns:r="http://schemas.openxmlformats.org/officeDocument/2006/relationships" r:id="rId25"/>
                <a:extLst>
                  <a:ext uri="{FF2B5EF4-FFF2-40B4-BE49-F238E27FC236}">
                    <a16:creationId xmlns:a16="http://schemas.microsoft.com/office/drawing/2014/main" id="{A2E30269-F5A3-ADC2-4E99-458A44CBCB19}"/>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38" name="Rectangle: Top Corners Rounded 37">
                <a:extLst>
                  <a:ext uri="{FF2B5EF4-FFF2-40B4-BE49-F238E27FC236}">
                    <a16:creationId xmlns:a16="http://schemas.microsoft.com/office/drawing/2014/main" id="{A1CA0BC9-A7DF-F53F-10EC-EBC5BCD20DCD}"/>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3" name="Group 22">
              <a:extLst>
                <a:ext uri="{FF2B5EF4-FFF2-40B4-BE49-F238E27FC236}">
                  <a16:creationId xmlns:a16="http://schemas.microsoft.com/office/drawing/2014/main" id="{E27FDF3A-AA93-F782-3A20-3C1F97413F6F}"/>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35" name="Rectangle: Top Corners Rounded 34">
                <a:hlinkClick xmlns:r="http://schemas.openxmlformats.org/officeDocument/2006/relationships" r:id="rId26"/>
                <a:extLst>
                  <a:ext uri="{FF2B5EF4-FFF2-40B4-BE49-F238E27FC236}">
                    <a16:creationId xmlns:a16="http://schemas.microsoft.com/office/drawing/2014/main" id="{99558409-AD6D-B964-65AE-76B2D15B871F}"/>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36" name="Rectangle: Top Corners Rounded 35">
                <a:extLst>
                  <a:ext uri="{FF2B5EF4-FFF2-40B4-BE49-F238E27FC236}">
                    <a16:creationId xmlns:a16="http://schemas.microsoft.com/office/drawing/2014/main" id="{D476833A-3C95-4929-1840-7CE07BC9A7C7}"/>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4" name="Group 23">
              <a:extLst>
                <a:ext uri="{FF2B5EF4-FFF2-40B4-BE49-F238E27FC236}">
                  <a16:creationId xmlns:a16="http://schemas.microsoft.com/office/drawing/2014/main" id="{4A181991-53C3-4026-6B21-EEA53405B9ED}"/>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33" name="Rectangle: Top Corners Rounded 32">
                <a:hlinkClick xmlns:r="http://schemas.openxmlformats.org/officeDocument/2006/relationships" r:id="rId27"/>
                <a:extLst>
                  <a:ext uri="{FF2B5EF4-FFF2-40B4-BE49-F238E27FC236}">
                    <a16:creationId xmlns:a16="http://schemas.microsoft.com/office/drawing/2014/main" id="{5923CBDF-A718-5DE0-455D-8DB23362C37D}"/>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34" name="Rectangle: Top Corners Rounded 33">
                <a:extLst>
                  <a:ext uri="{FF2B5EF4-FFF2-40B4-BE49-F238E27FC236}">
                    <a16:creationId xmlns:a16="http://schemas.microsoft.com/office/drawing/2014/main" id="{8ECAA530-2AE8-102A-A622-675FABD190FB}"/>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5" name="Group 24">
              <a:extLst>
                <a:ext uri="{FF2B5EF4-FFF2-40B4-BE49-F238E27FC236}">
                  <a16:creationId xmlns:a16="http://schemas.microsoft.com/office/drawing/2014/main" id="{B4EEAA5B-65D9-1846-B752-F132FE88E4C9}"/>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31" name="Rectangle: Top Corners Rounded 30">
                <a:hlinkClick xmlns:r="http://schemas.openxmlformats.org/officeDocument/2006/relationships" r:id="rId28"/>
                <a:extLst>
                  <a:ext uri="{FF2B5EF4-FFF2-40B4-BE49-F238E27FC236}">
                    <a16:creationId xmlns:a16="http://schemas.microsoft.com/office/drawing/2014/main" id="{16C6E856-2DE0-A204-90DC-F5ED83D78B85}"/>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32" name="Rectangle: Top Corners Rounded 31">
                <a:extLst>
                  <a:ext uri="{FF2B5EF4-FFF2-40B4-BE49-F238E27FC236}">
                    <a16:creationId xmlns:a16="http://schemas.microsoft.com/office/drawing/2014/main" id="{8F72C1A0-DDE4-23F9-4FA0-1D3AF60BA3F3}"/>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6" name="Group 25">
              <a:extLst>
                <a:ext uri="{FF2B5EF4-FFF2-40B4-BE49-F238E27FC236}">
                  <a16:creationId xmlns:a16="http://schemas.microsoft.com/office/drawing/2014/main" id="{D996D108-213F-3AEA-3945-1B96AC6B0492}"/>
                </a:ext>
              </a:extLst>
            </xdr:cNvPr>
            <xdr:cNvGrpSpPr/>
          </xdr:nvGrpSpPr>
          <xdr:grpSpPr>
            <a:xfrm>
              <a:off x="3131721" y="9724270"/>
              <a:ext cx="2731751" cy="505190"/>
              <a:chOff x="3074147" y="10723689"/>
              <a:chExt cx="2731751" cy="505190"/>
            </a:xfrm>
          </xdr:grpSpPr>
          <xdr:grpSp>
            <xdr:nvGrpSpPr>
              <xdr:cNvPr id="27" name="Group 26">
                <a:extLst>
                  <a:ext uri="{FF2B5EF4-FFF2-40B4-BE49-F238E27FC236}">
                    <a16:creationId xmlns:a16="http://schemas.microsoft.com/office/drawing/2014/main" id="{8EF9CFA0-7B2B-90CF-138C-ECB28F735AF3}"/>
                  </a:ext>
                </a:extLst>
              </xdr:cNvPr>
              <xdr:cNvGrpSpPr/>
            </xdr:nvGrpSpPr>
            <xdr:grpSpPr>
              <a:xfrm>
                <a:off x="3259952" y="10953495"/>
                <a:ext cx="2545946" cy="275384"/>
                <a:chOff x="3271821" y="10945459"/>
                <a:chExt cx="2545946" cy="275384"/>
              </a:xfrm>
            </xdr:grpSpPr>
            <xdr:sp macro="" textlink="">
              <xdr:nvSpPr>
                <xdr:cNvPr id="29" name="Rectangle: Top Corners Rounded 28">
                  <a:hlinkClick xmlns:r="http://schemas.openxmlformats.org/officeDocument/2006/relationships" r:id="rId29"/>
                  <a:extLst>
                    <a:ext uri="{FF2B5EF4-FFF2-40B4-BE49-F238E27FC236}">
                      <a16:creationId xmlns:a16="http://schemas.microsoft.com/office/drawing/2014/main" id="{9FB8E3AE-97EE-4FF8-B8BC-7AC465E6AE20}"/>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30" name="Rectangle: Top Corners Rounded 29">
                  <a:extLst>
                    <a:ext uri="{FF2B5EF4-FFF2-40B4-BE49-F238E27FC236}">
                      <a16:creationId xmlns:a16="http://schemas.microsoft.com/office/drawing/2014/main" id="{6FA0963D-9B12-BA6D-51DE-BD36C873225D}"/>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28" name="Rounded Rectangle 33">
                <a:extLst>
                  <a:ext uri="{FF2B5EF4-FFF2-40B4-BE49-F238E27FC236}">
                    <a16:creationId xmlns:a16="http://schemas.microsoft.com/office/drawing/2014/main" id="{3BCAD169-1F21-7F3C-0C3C-E3912B84134C}"/>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7" name="Rectangle: Top Corners Rounded 6">
            <a:hlinkClick xmlns:r="http://schemas.openxmlformats.org/officeDocument/2006/relationships" r:id="rId30"/>
            <a:extLst>
              <a:ext uri="{FF2B5EF4-FFF2-40B4-BE49-F238E27FC236}">
                <a16:creationId xmlns:a16="http://schemas.microsoft.com/office/drawing/2014/main" id="{662F56F3-C716-8C6A-5C8D-AFAA9268B608}"/>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8" name="Rectangle: Top Corners Rounded 7">
            <a:extLst>
              <a:ext uri="{FF2B5EF4-FFF2-40B4-BE49-F238E27FC236}">
                <a16:creationId xmlns:a16="http://schemas.microsoft.com/office/drawing/2014/main" id="{03740ED5-3ABD-6F72-EAD0-467A735F8216}"/>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126670</xdr:colOff>
      <xdr:row>2</xdr:row>
      <xdr:rowOff>170089</xdr:rowOff>
    </xdr:to>
    <xdr:pic>
      <xdr:nvPicPr>
        <xdr:cNvPr id="2" name="Picture 1">
          <a:extLst>
            <a:ext uri="{FF2B5EF4-FFF2-40B4-BE49-F238E27FC236}">
              <a16:creationId xmlns:a16="http://schemas.microsoft.com/office/drawing/2014/main" id="{CC33BD91-59AF-4E5D-8174-7BFFF1B6B1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43" y="0"/>
          <a:ext cx="1487384" cy="52387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4FA3E903-685E-0D38-0758-3969B49BBB0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X15A0T</a:t>
          </a:r>
        </a:p>
      </xdr:txBody>
    </xdr:sp>
    <xdr:clientData/>
  </xdr:twoCellAnchor>
  <xdr:twoCellAnchor>
    <xdr:from>
      <xdr:col>0</xdr:col>
      <xdr:colOff>104588</xdr:colOff>
      <xdr:row>8</xdr:row>
      <xdr:rowOff>0</xdr:rowOff>
    </xdr:from>
    <xdr:to>
      <xdr:col>4</xdr:col>
      <xdr:colOff>596715</xdr:colOff>
      <xdr:row>59</xdr:row>
      <xdr:rowOff>149989</xdr:rowOff>
    </xdr:to>
    <xdr:grpSp>
      <xdr:nvGrpSpPr>
        <xdr:cNvPr id="4" name="Group 3">
          <a:extLst>
            <a:ext uri="{FF2B5EF4-FFF2-40B4-BE49-F238E27FC236}">
              <a16:creationId xmlns:a16="http://schemas.microsoft.com/office/drawing/2014/main" id="{95257615-DB31-40AD-B2B2-172D7132349F}"/>
            </a:ext>
          </a:extLst>
        </xdr:cNvPr>
        <xdr:cNvGrpSpPr/>
      </xdr:nvGrpSpPr>
      <xdr:grpSpPr>
        <a:xfrm>
          <a:off x="104588" y="1535206"/>
          <a:ext cx="2789333" cy="10212871"/>
          <a:chOff x="3074147" y="344955"/>
          <a:chExt cx="2789333" cy="10216606"/>
        </a:xfrm>
      </xdr:grpSpPr>
      <xdr:grpSp>
        <xdr:nvGrpSpPr>
          <xdr:cNvPr id="5" name="Group 4">
            <a:extLst>
              <a:ext uri="{FF2B5EF4-FFF2-40B4-BE49-F238E27FC236}">
                <a16:creationId xmlns:a16="http://schemas.microsoft.com/office/drawing/2014/main" id="{C0DBF1C0-8788-D6E7-ABC9-16F2D0FB548E}"/>
              </a:ext>
            </a:extLst>
          </xdr:cNvPr>
          <xdr:cNvGrpSpPr/>
        </xdr:nvGrpSpPr>
        <xdr:grpSpPr>
          <a:xfrm>
            <a:off x="3074147" y="344955"/>
            <a:ext cx="2789333" cy="9884505"/>
            <a:chOff x="3074147" y="344955"/>
            <a:chExt cx="2789333" cy="9884505"/>
          </a:xfrm>
        </xdr:grpSpPr>
        <xdr:grpSp>
          <xdr:nvGrpSpPr>
            <xdr:cNvPr id="8" name="Group 7">
              <a:extLst>
                <a:ext uri="{FF2B5EF4-FFF2-40B4-BE49-F238E27FC236}">
                  <a16:creationId xmlns:a16="http://schemas.microsoft.com/office/drawing/2014/main" id="{1C66209A-F83E-D980-5FAB-A89DE5D3F985}"/>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310" name="Rectangle: Top Corners Rounded 309">
                <a:hlinkClick xmlns:r="http://schemas.openxmlformats.org/officeDocument/2006/relationships" r:id="rId2"/>
                <a:extLst>
                  <a:ext uri="{FF2B5EF4-FFF2-40B4-BE49-F238E27FC236}">
                    <a16:creationId xmlns:a16="http://schemas.microsoft.com/office/drawing/2014/main" id="{27CBC19D-E29A-A386-0974-77E785F626A5}"/>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311" name="Rectangle: Top Corners Rounded 310">
                <a:extLst>
                  <a:ext uri="{FF2B5EF4-FFF2-40B4-BE49-F238E27FC236}">
                    <a16:creationId xmlns:a16="http://schemas.microsoft.com/office/drawing/2014/main" id="{7085E8CE-AEAC-206B-00E8-C9F5AEF7DB4C}"/>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9" name="Group 8">
              <a:extLst>
                <a:ext uri="{FF2B5EF4-FFF2-40B4-BE49-F238E27FC236}">
                  <a16:creationId xmlns:a16="http://schemas.microsoft.com/office/drawing/2014/main" id="{CFEEECB0-15FC-687F-E3B4-AD8FD1B2C1A9}"/>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308" name="Rectangle: Top Corners Rounded 307">
                <a:hlinkClick xmlns:r="http://schemas.openxmlformats.org/officeDocument/2006/relationships" r:id="rId3"/>
                <a:extLst>
                  <a:ext uri="{FF2B5EF4-FFF2-40B4-BE49-F238E27FC236}">
                    <a16:creationId xmlns:a16="http://schemas.microsoft.com/office/drawing/2014/main" id="{0EFE93E9-6AA9-E9EE-6F80-128D81210CA8}"/>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309" name="Rectangle: Top Corners Rounded 308">
                <a:extLst>
                  <a:ext uri="{FF2B5EF4-FFF2-40B4-BE49-F238E27FC236}">
                    <a16:creationId xmlns:a16="http://schemas.microsoft.com/office/drawing/2014/main" id="{1B78E111-A38B-9242-D1E1-06DE802D0118}"/>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0" name="Group 9">
              <a:extLst>
                <a:ext uri="{FF2B5EF4-FFF2-40B4-BE49-F238E27FC236}">
                  <a16:creationId xmlns:a16="http://schemas.microsoft.com/office/drawing/2014/main" id="{17701B7E-75EF-5194-2522-1CEEFAD244AA}"/>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306" name="Rectangle: Top Corners Rounded 305">
                <a:hlinkClick xmlns:r="http://schemas.openxmlformats.org/officeDocument/2006/relationships" r:id="rId4"/>
                <a:extLst>
                  <a:ext uri="{FF2B5EF4-FFF2-40B4-BE49-F238E27FC236}">
                    <a16:creationId xmlns:a16="http://schemas.microsoft.com/office/drawing/2014/main" id="{7A8ABFCD-2D77-14BF-AB0E-A459B74BD7D9}"/>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307" name="Rectangle: Top Corners Rounded 306">
                <a:extLst>
                  <a:ext uri="{FF2B5EF4-FFF2-40B4-BE49-F238E27FC236}">
                    <a16:creationId xmlns:a16="http://schemas.microsoft.com/office/drawing/2014/main" id="{EC0E4109-60DB-7986-F74C-18FF4B0BD27D}"/>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 name="Group 10">
              <a:extLst>
                <a:ext uri="{FF2B5EF4-FFF2-40B4-BE49-F238E27FC236}">
                  <a16:creationId xmlns:a16="http://schemas.microsoft.com/office/drawing/2014/main" id="{8159140B-41FD-EE4D-6C03-0EBA820C7B25}"/>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304" name="Rectangle: Top Corners Rounded 303">
                <a:hlinkClick xmlns:r="http://schemas.openxmlformats.org/officeDocument/2006/relationships" r:id="rId5"/>
                <a:extLst>
                  <a:ext uri="{FF2B5EF4-FFF2-40B4-BE49-F238E27FC236}">
                    <a16:creationId xmlns:a16="http://schemas.microsoft.com/office/drawing/2014/main" id="{ED3F94D4-1984-CC77-E694-D5AD01FCD929}"/>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305" name="Rectangle: Top Corners Rounded 304">
                <a:extLst>
                  <a:ext uri="{FF2B5EF4-FFF2-40B4-BE49-F238E27FC236}">
                    <a16:creationId xmlns:a16="http://schemas.microsoft.com/office/drawing/2014/main" id="{7D0ECAB7-0061-7331-019C-5B1E332E52AC}"/>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2" name="Rounded Rectangle 33">
              <a:extLst>
                <a:ext uri="{FF2B5EF4-FFF2-40B4-BE49-F238E27FC236}">
                  <a16:creationId xmlns:a16="http://schemas.microsoft.com/office/drawing/2014/main" id="{124902BF-D350-3A1A-BDA8-F20C4C22940F}"/>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13" name="Group 12">
              <a:extLst>
                <a:ext uri="{FF2B5EF4-FFF2-40B4-BE49-F238E27FC236}">
                  <a16:creationId xmlns:a16="http://schemas.microsoft.com/office/drawing/2014/main" id="{BB5403F0-2909-3250-EF9E-B020485B5BBC}"/>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302" name="Rectangle: Top Corners Rounded 301">
                <a:hlinkClick xmlns:r="http://schemas.openxmlformats.org/officeDocument/2006/relationships" r:id="rId6"/>
                <a:extLst>
                  <a:ext uri="{FF2B5EF4-FFF2-40B4-BE49-F238E27FC236}">
                    <a16:creationId xmlns:a16="http://schemas.microsoft.com/office/drawing/2014/main" id="{7DE2E6F4-4B4F-CFEA-AECF-98D873CD5878}"/>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303" name="Rectangle: Top Corners Rounded 302">
                <a:extLst>
                  <a:ext uri="{FF2B5EF4-FFF2-40B4-BE49-F238E27FC236}">
                    <a16:creationId xmlns:a16="http://schemas.microsoft.com/office/drawing/2014/main" id="{66FC81EB-B2E6-EE31-2146-EAEECCBBCD88}"/>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4" name="Group 13">
              <a:extLst>
                <a:ext uri="{FF2B5EF4-FFF2-40B4-BE49-F238E27FC236}">
                  <a16:creationId xmlns:a16="http://schemas.microsoft.com/office/drawing/2014/main" id="{13812E69-EE68-0E03-6673-88851C3D10E5}"/>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300" name="Rectangle: Top Corners Rounded 299">
                <a:hlinkClick xmlns:r="http://schemas.openxmlformats.org/officeDocument/2006/relationships" r:id="rId7"/>
                <a:extLst>
                  <a:ext uri="{FF2B5EF4-FFF2-40B4-BE49-F238E27FC236}">
                    <a16:creationId xmlns:a16="http://schemas.microsoft.com/office/drawing/2014/main" id="{341A7EC0-C85E-E8C3-E8D0-EC478F1FA645}"/>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301" name="Rectangle: Top Corners Rounded 300">
                <a:extLst>
                  <a:ext uri="{FF2B5EF4-FFF2-40B4-BE49-F238E27FC236}">
                    <a16:creationId xmlns:a16="http://schemas.microsoft.com/office/drawing/2014/main" id="{9CB0FB1D-6F31-0B4D-6F20-8A097992EAE1}"/>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 name="Group 14">
              <a:extLst>
                <a:ext uri="{FF2B5EF4-FFF2-40B4-BE49-F238E27FC236}">
                  <a16:creationId xmlns:a16="http://schemas.microsoft.com/office/drawing/2014/main" id="{7B390527-E714-A940-FCCE-E05B51C110A8}"/>
                </a:ext>
              </a:extLst>
            </xdr:cNvPr>
            <xdr:cNvGrpSpPr/>
          </xdr:nvGrpSpPr>
          <xdr:grpSpPr>
            <a:xfrm>
              <a:off x="3119852" y="5256023"/>
              <a:ext cx="2731760" cy="2124208"/>
              <a:chOff x="3074147" y="6195660"/>
              <a:chExt cx="2731760" cy="2124208"/>
            </a:xfrm>
          </xdr:grpSpPr>
          <xdr:sp macro="" textlink="">
            <xdr:nvSpPr>
              <xdr:cNvPr id="63" name="Rounded Rectangle 33">
                <a:extLst>
                  <a:ext uri="{FF2B5EF4-FFF2-40B4-BE49-F238E27FC236}">
                    <a16:creationId xmlns:a16="http://schemas.microsoft.com/office/drawing/2014/main" id="{17D93362-7349-6E6B-AA73-4D33F2D7BD62}"/>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192" name="Group 191">
                <a:extLst>
                  <a:ext uri="{FF2B5EF4-FFF2-40B4-BE49-F238E27FC236}">
                    <a16:creationId xmlns:a16="http://schemas.microsoft.com/office/drawing/2014/main" id="{F354D267-8A98-B152-E937-AE037E4EA668}"/>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298" name="Rectangle: Top Corners Rounded 297">
                  <a:hlinkClick xmlns:r="http://schemas.openxmlformats.org/officeDocument/2006/relationships" r:id="rId8"/>
                  <a:extLst>
                    <a:ext uri="{FF2B5EF4-FFF2-40B4-BE49-F238E27FC236}">
                      <a16:creationId xmlns:a16="http://schemas.microsoft.com/office/drawing/2014/main" id="{60D7619C-9A4D-9208-ED35-8130EA1AEFC2}"/>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299" name="Rectangle: Top Corners Rounded 298">
                  <a:extLst>
                    <a:ext uri="{FF2B5EF4-FFF2-40B4-BE49-F238E27FC236}">
                      <a16:creationId xmlns:a16="http://schemas.microsoft.com/office/drawing/2014/main" id="{2AEDDE2B-A193-68CF-D554-3DEDB7A4DFEC}"/>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93" name="Group 192">
                <a:extLst>
                  <a:ext uri="{FF2B5EF4-FFF2-40B4-BE49-F238E27FC236}">
                    <a16:creationId xmlns:a16="http://schemas.microsoft.com/office/drawing/2014/main" id="{886BC167-468E-A12E-8A68-F965FA824B47}"/>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296" name="Rectangle: Top Corners Rounded 295">
                  <a:hlinkClick xmlns:r="http://schemas.openxmlformats.org/officeDocument/2006/relationships" r:id="rId9"/>
                  <a:extLst>
                    <a:ext uri="{FF2B5EF4-FFF2-40B4-BE49-F238E27FC236}">
                      <a16:creationId xmlns:a16="http://schemas.microsoft.com/office/drawing/2014/main" id="{DDC17C4F-754B-C44A-8459-5EDB914A84F9}"/>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297" name="Rectangle: Top Corners Rounded 296">
                  <a:extLst>
                    <a:ext uri="{FF2B5EF4-FFF2-40B4-BE49-F238E27FC236}">
                      <a16:creationId xmlns:a16="http://schemas.microsoft.com/office/drawing/2014/main" id="{3D36985A-F208-279B-EB54-9F1EBCB6F35F}"/>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94" name="Group 193">
                <a:extLst>
                  <a:ext uri="{FF2B5EF4-FFF2-40B4-BE49-F238E27FC236}">
                    <a16:creationId xmlns:a16="http://schemas.microsoft.com/office/drawing/2014/main" id="{9BC63E19-08F3-E9AC-5BC2-A979497C11E2}"/>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294" name="Rectangle: Top Corners Rounded 293">
                  <a:hlinkClick xmlns:r="http://schemas.openxmlformats.org/officeDocument/2006/relationships" r:id="rId10"/>
                  <a:extLst>
                    <a:ext uri="{FF2B5EF4-FFF2-40B4-BE49-F238E27FC236}">
                      <a16:creationId xmlns:a16="http://schemas.microsoft.com/office/drawing/2014/main" id="{9805E735-ED44-E5D7-C935-E7E53DB86B46}"/>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295" name="Rectangle: Top Corners Rounded 294">
                  <a:extLst>
                    <a:ext uri="{FF2B5EF4-FFF2-40B4-BE49-F238E27FC236}">
                      <a16:creationId xmlns:a16="http://schemas.microsoft.com/office/drawing/2014/main" id="{20D453A8-2441-DAFA-F1FC-EB9199B949E0}"/>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95" name="Group 194">
                <a:extLst>
                  <a:ext uri="{FF2B5EF4-FFF2-40B4-BE49-F238E27FC236}">
                    <a16:creationId xmlns:a16="http://schemas.microsoft.com/office/drawing/2014/main" id="{66BF2B3D-8733-3FD8-1AAE-CFAC262171D5}"/>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202" name="Rectangle: Top Corners Rounded 201">
                  <a:hlinkClick xmlns:r="http://schemas.openxmlformats.org/officeDocument/2006/relationships" r:id="rId11"/>
                  <a:extLst>
                    <a:ext uri="{FF2B5EF4-FFF2-40B4-BE49-F238E27FC236}">
                      <a16:creationId xmlns:a16="http://schemas.microsoft.com/office/drawing/2014/main" id="{CBBFC1FF-09A8-5DD3-5CD3-B3F1B592FE2C}"/>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203" name="Rectangle: Top Corners Rounded 202">
                  <a:extLst>
                    <a:ext uri="{FF2B5EF4-FFF2-40B4-BE49-F238E27FC236}">
                      <a16:creationId xmlns:a16="http://schemas.microsoft.com/office/drawing/2014/main" id="{FB7D6163-AFC6-0C7B-DA9B-7DE2188D37E1}"/>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96" name="Group 195">
                <a:extLst>
                  <a:ext uri="{FF2B5EF4-FFF2-40B4-BE49-F238E27FC236}">
                    <a16:creationId xmlns:a16="http://schemas.microsoft.com/office/drawing/2014/main" id="{8E05968B-A46F-2DE7-F3B8-1FE3F303A4C9}"/>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200" name="Rectangle: Top Corners Rounded 199">
                  <a:hlinkClick xmlns:r="http://schemas.openxmlformats.org/officeDocument/2006/relationships" r:id="rId12"/>
                  <a:extLst>
                    <a:ext uri="{FF2B5EF4-FFF2-40B4-BE49-F238E27FC236}">
                      <a16:creationId xmlns:a16="http://schemas.microsoft.com/office/drawing/2014/main" id="{0B28A4BF-2392-5BA1-C9C2-5BB92761E84A}"/>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201" name="Rectangle: Top Corners Rounded 200">
                  <a:extLst>
                    <a:ext uri="{FF2B5EF4-FFF2-40B4-BE49-F238E27FC236}">
                      <a16:creationId xmlns:a16="http://schemas.microsoft.com/office/drawing/2014/main" id="{DA8CF765-2F48-C982-44FF-6C3A2BC720B9}"/>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97" name="Group 196">
                <a:extLst>
                  <a:ext uri="{FF2B5EF4-FFF2-40B4-BE49-F238E27FC236}">
                    <a16:creationId xmlns:a16="http://schemas.microsoft.com/office/drawing/2014/main" id="{8D0E6605-C215-29E2-9536-ECB5A9664395}"/>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198" name="Rectangle: Top Corners Rounded 197">
                  <a:hlinkClick xmlns:r="http://schemas.openxmlformats.org/officeDocument/2006/relationships" r:id="rId13"/>
                  <a:extLst>
                    <a:ext uri="{FF2B5EF4-FFF2-40B4-BE49-F238E27FC236}">
                      <a16:creationId xmlns:a16="http://schemas.microsoft.com/office/drawing/2014/main" id="{265C37C7-A18C-77C3-2A39-DE19B1CD6AC7}"/>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199" name="Rectangle: Top Corners Rounded 198">
                  <a:extLst>
                    <a:ext uri="{FF2B5EF4-FFF2-40B4-BE49-F238E27FC236}">
                      <a16:creationId xmlns:a16="http://schemas.microsoft.com/office/drawing/2014/main" id="{12E7E402-6909-5222-265C-928EFA0D2626}"/>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16" name="Group 15">
              <a:extLst>
                <a:ext uri="{FF2B5EF4-FFF2-40B4-BE49-F238E27FC236}">
                  <a16:creationId xmlns:a16="http://schemas.microsoft.com/office/drawing/2014/main" id="{A896BEAC-BD69-A0DA-7096-2E53D6601EB5}"/>
                </a:ext>
              </a:extLst>
            </xdr:cNvPr>
            <xdr:cNvGrpSpPr/>
          </xdr:nvGrpSpPr>
          <xdr:grpSpPr>
            <a:xfrm>
              <a:off x="3119852" y="7457030"/>
              <a:ext cx="2743628" cy="2151640"/>
              <a:chOff x="3074147" y="8433176"/>
              <a:chExt cx="2743628" cy="2151640"/>
            </a:xfrm>
          </xdr:grpSpPr>
          <xdr:sp macro="" textlink="">
            <xdr:nvSpPr>
              <xdr:cNvPr id="44" name="Rounded Rectangle 33">
                <a:extLst>
                  <a:ext uri="{FF2B5EF4-FFF2-40B4-BE49-F238E27FC236}">
                    <a16:creationId xmlns:a16="http://schemas.microsoft.com/office/drawing/2014/main" id="{F1062C08-9C20-FDD3-6DE9-85B449487864}"/>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45" name="Group 44">
                <a:extLst>
                  <a:ext uri="{FF2B5EF4-FFF2-40B4-BE49-F238E27FC236}">
                    <a16:creationId xmlns:a16="http://schemas.microsoft.com/office/drawing/2014/main" id="{C0A9582A-A4DA-5E5E-ADBC-F76E90D16F20}"/>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61" name="Rectangle: Top Corners Rounded 60">
                  <a:hlinkClick xmlns:r="http://schemas.openxmlformats.org/officeDocument/2006/relationships" r:id="rId14"/>
                  <a:extLst>
                    <a:ext uri="{FF2B5EF4-FFF2-40B4-BE49-F238E27FC236}">
                      <a16:creationId xmlns:a16="http://schemas.microsoft.com/office/drawing/2014/main" id="{47B7CE7D-AC36-475A-318F-3D99222625E2}"/>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62" name="Rectangle: Top Corners Rounded 61">
                  <a:extLst>
                    <a:ext uri="{FF2B5EF4-FFF2-40B4-BE49-F238E27FC236}">
                      <a16:creationId xmlns:a16="http://schemas.microsoft.com/office/drawing/2014/main" id="{A162F3AB-412A-598D-455C-824D35193474}"/>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6" name="Group 45">
                <a:extLst>
                  <a:ext uri="{FF2B5EF4-FFF2-40B4-BE49-F238E27FC236}">
                    <a16:creationId xmlns:a16="http://schemas.microsoft.com/office/drawing/2014/main" id="{9FC2DFAC-CCA6-3204-8B19-FF0EF78CD5ED}"/>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59" name="Rectangle: Top Corners Rounded 58">
                  <a:hlinkClick xmlns:r="http://schemas.openxmlformats.org/officeDocument/2006/relationships" r:id="rId15"/>
                  <a:extLst>
                    <a:ext uri="{FF2B5EF4-FFF2-40B4-BE49-F238E27FC236}">
                      <a16:creationId xmlns:a16="http://schemas.microsoft.com/office/drawing/2014/main" id="{52A0D1E1-7DE1-F964-481F-FBF8AF60A0CC}"/>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60" name="Rectangle: Top Corners Rounded 59">
                  <a:extLst>
                    <a:ext uri="{FF2B5EF4-FFF2-40B4-BE49-F238E27FC236}">
                      <a16:creationId xmlns:a16="http://schemas.microsoft.com/office/drawing/2014/main" id="{8C8A4D9D-E328-E29E-E05C-7EDE1FB974DF}"/>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7" name="Group 46">
                <a:extLst>
                  <a:ext uri="{FF2B5EF4-FFF2-40B4-BE49-F238E27FC236}">
                    <a16:creationId xmlns:a16="http://schemas.microsoft.com/office/drawing/2014/main" id="{C6254977-958B-E8A5-4B94-E661BD11ECD4}"/>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57" name="Rectangle: Top Corners Rounded 56">
                  <a:hlinkClick xmlns:r="http://schemas.openxmlformats.org/officeDocument/2006/relationships" r:id="rId16"/>
                  <a:extLst>
                    <a:ext uri="{FF2B5EF4-FFF2-40B4-BE49-F238E27FC236}">
                      <a16:creationId xmlns:a16="http://schemas.microsoft.com/office/drawing/2014/main" id="{BD312596-F2E1-B912-4723-6AE7A6D1DBAC}"/>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58" name="Rectangle: Top Corners Rounded 57">
                  <a:extLst>
                    <a:ext uri="{FF2B5EF4-FFF2-40B4-BE49-F238E27FC236}">
                      <a16:creationId xmlns:a16="http://schemas.microsoft.com/office/drawing/2014/main" id="{93C3F0B6-7D6C-3DCA-5D15-73CF25C4F179}"/>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8" name="Group 47">
                <a:extLst>
                  <a:ext uri="{FF2B5EF4-FFF2-40B4-BE49-F238E27FC236}">
                    <a16:creationId xmlns:a16="http://schemas.microsoft.com/office/drawing/2014/main" id="{B6DFBA80-8CD7-8171-E960-5C09D96481E8}"/>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55" name="Rectangle: Top Corners Rounded 54">
                  <a:hlinkClick xmlns:r="http://schemas.openxmlformats.org/officeDocument/2006/relationships" r:id="rId17"/>
                  <a:extLst>
                    <a:ext uri="{FF2B5EF4-FFF2-40B4-BE49-F238E27FC236}">
                      <a16:creationId xmlns:a16="http://schemas.microsoft.com/office/drawing/2014/main" id="{39BD3C29-A417-B55B-C6EF-0A00A4DE4598}"/>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56" name="Rectangle: Top Corners Rounded 55">
                  <a:extLst>
                    <a:ext uri="{FF2B5EF4-FFF2-40B4-BE49-F238E27FC236}">
                      <a16:creationId xmlns:a16="http://schemas.microsoft.com/office/drawing/2014/main" id="{41F57AE8-E844-C35B-6C0D-2A68FB633FD0}"/>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9" name="Group 48">
                <a:extLst>
                  <a:ext uri="{FF2B5EF4-FFF2-40B4-BE49-F238E27FC236}">
                    <a16:creationId xmlns:a16="http://schemas.microsoft.com/office/drawing/2014/main" id="{F06EA268-6EA5-F28F-394B-5CBF8FC0B39D}"/>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53" name="Rectangle: Top Corners Rounded 52">
                  <a:hlinkClick xmlns:r="http://schemas.openxmlformats.org/officeDocument/2006/relationships" r:id="rId18"/>
                  <a:extLst>
                    <a:ext uri="{FF2B5EF4-FFF2-40B4-BE49-F238E27FC236}">
                      <a16:creationId xmlns:a16="http://schemas.microsoft.com/office/drawing/2014/main" id="{41258996-83B8-FB42-71D8-B0C214B1EC3A}"/>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54" name="Rectangle: Top Corners Rounded 53">
                  <a:extLst>
                    <a:ext uri="{FF2B5EF4-FFF2-40B4-BE49-F238E27FC236}">
                      <a16:creationId xmlns:a16="http://schemas.microsoft.com/office/drawing/2014/main" id="{29919071-DFC7-AF93-F1BC-E28EA3482867}"/>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0" name="Group 49">
                <a:extLst>
                  <a:ext uri="{FF2B5EF4-FFF2-40B4-BE49-F238E27FC236}">
                    <a16:creationId xmlns:a16="http://schemas.microsoft.com/office/drawing/2014/main" id="{7B597566-9971-22A0-2BF7-41554FA8B030}"/>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51" name="Rectangle: Top Corners Rounded 50">
                  <a:hlinkClick xmlns:r="http://schemas.openxmlformats.org/officeDocument/2006/relationships" r:id="rId19"/>
                  <a:extLst>
                    <a:ext uri="{FF2B5EF4-FFF2-40B4-BE49-F238E27FC236}">
                      <a16:creationId xmlns:a16="http://schemas.microsoft.com/office/drawing/2014/main" id="{B42B47D2-769E-341F-6900-1D7359172CBB}"/>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52" name="Rectangle: Top Corners Rounded 51">
                  <a:extLst>
                    <a:ext uri="{FF2B5EF4-FFF2-40B4-BE49-F238E27FC236}">
                      <a16:creationId xmlns:a16="http://schemas.microsoft.com/office/drawing/2014/main" id="{03305799-5C4D-9700-0069-A57FE816B81D}"/>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17" name="Rounded Rectangle 33">
              <a:extLst>
                <a:ext uri="{FF2B5EF4-FFF2-40B4-BE49-F238E27FC236}">
                  <a16:creationId xmlns:a16="http://schemas.microsoft.com/office/drawing/2014/main" id="{0C266B26-19F1-6449-69AE-E5618BEA1456}"/>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18" name="Group 17">
              <a:extLst>
                <a:ext uri="{FF2B5EF4-FFF2-40B4-BE49-F238E27FC236}">
                  <a16:creationId xmlns:a16="http://schemas.microsoft.com/office/drawing/2014/main" id="{1A793709-0A84-2C2D-4EA7-4AF1E92606CB}"/>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42" name="Rectangle: Top Corners Rounded 41">
                <a:hlinkClick xmlns:r="http://schemas.openxmlformats.org/officeDocument/2006/relationships" r:id="rId20"/>
                <a:extLst>
                  <a:ext uri="{FF2B5EF4-FFF2-40B4-BE49-F238E27FC236}">
                    <a16:creationId xmlns:a16="http://schemas.microsoft.com/office/drawing/2014/main" id="{60B6EF2E-9EE5-CA1C-0A61-A53ED6E44BF3}"/>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43" name="Rectangle: Top Corners Rounded 42">
                <a:extLst>
                  <a:ext uri="{FF2B5EF4-FFF2-40B4-BE49-F238E27FC236}">
                    <a16:creationId xmlns:a16="http://schemas.microsoft.com/office/drawing/2014/main" id="{97CDA8F5-AC04-B642-F244-3D4C826A89BE}"/>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9" name="Group 18">
              <a:extLst>
                <a:ext uri="{FF2B5EF4-FFF2-40B4-BE49-F238E27FC236}">
                  <a16:creationId xmlns:a16="http://schemas.microsoft.com/office/drawing/2014/main" id="{0CA350A2-C685-DDBA-A6E2-39A4AF62A97F}"/>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40" name="Rectangle: Top Corners Rounded 39">
                <a:hlinkClick xmlns:r="http://schemas.openxmlformats.org/officeDocument/2006/relationships" r:id="rId21"/>
                <a:extLst>
                  <a:ext uri="{FF2B5EF4-FFF2-40B4-BE49-F238E27FC236}">
                    <a16:creationId xmlns:a16="http://schemas.microsoft.com/office/drawing/2014/main" id="{17E0B2D2-3F2B-4629-92F3-BA27C8A62D11}"/>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41" name="Rectangle: Top Corners Rounded 40">
                <a:extLst>
                  <a:ext uri="{FF2B5EF4-FFF2-40B4-BE49-F238E27FC236}">
                    <a16:creationId xmlns:a16="http://schemas.microsoft.com/office/drawing/2014/main" id="{BF15F720-58A3-5A66-35A9-950A750DBD0F}"/>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0" name="Group 19">
              <a:extLst>
                <a:ext uri="{FF2B5EF4-FFF2-40B4-BE49-F238E27FC236}">
                  <a16:creationId xmlns:a16="http://schemas.microsoft.com/office/drawing/2014/main" id="{400DD095-C562-A616-7D25-85D4105D969F}"/>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38" name="Rectangle: Top Corners Rounded 37">
                <a:hlinkClick xmlns:r="http://schemas.openxmlformats.org/officeDocument/2006/relationships" r:id="rId22"/>
                <a:extLst>
                  <a:ext uri="{FF2B5EF4-FFF2-40B4-BE49-F238E27FC236}">
                    <a16:creationId xmlns:a16="http://schemas.microsoft.com/office/drawing/2014/main" id="{78B9EA2C-FFA0-C3D4-A258-E1817CFCE2CD}"/>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39" name="Rectangle: Top Corners Rounded 38">
                <a:extLst>
                  <a:ext uri="{FF2B5EF4-FFF2-40B4-BE49-F238E27FC236}">
                    <a16:creationId xmlns:a16="http://schemas.microsoft.com/office/drawing/2014/main" id="{8D86E563-42CD-1D06-8A42-A5C7C633F81F}"/>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1" name="Group 20">
              <a:extLst>
                <a:ext uri="{FF2B5EF4-FFF2-40B4-BE49-F238E27FC236}">
                  <a16:creationId xmlns:a16="http://schemas.microsoft.com/office/drawing/2014/main" id="{8A4971B1-2F08-0627-2954-8FFB5723B53A}"/>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36" name="Rectangle: Top Corners Rounded 35">
                <a:hlinkClick xmlns:r="http://schemas.openxmlformats.org/officeDocument/2006/relationships" r:id="rId23"/>
                <a:extLst>
                  <a:ext uri="{FF2B5EF4-FFF2-40B4-BE49-F238E27FC236}">
                    <a16:creationId xmlns:a16="http://schemas.microsoft.com/office/drawing/2014/main" id="{9ECB4BD3-74B6-6506-1ADB-676E9155166F}"/>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37" name="Rectangle: Top Corners Rounded 36">
                <a:extLst>
                  <a:ext uri="{FF2B5EF4-FFF2-40B4-BE49-F238E27FC236}">
                    <a16:creationId xmlns:a16="http://schemas.microsoft.com/office/drawing/2014/main" id="{42CB8483-4E58-0A19-476B-E7605F4676E0}"/>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2" name="Group 21">
              <a:extLst>
                <a:ext uri="{FF2B5EF4-FFF2-40B4-BE49-F238E27FC236}">
                  <a16:creationId xmlns:a16="http://schemas.microsoft.com/office/drawing/2014/main" id="{CC950693-C7CC-93C6-A4F1-40166717E9DF}"/>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34" name="Rectangle: Top Corners Rounded 33">
                <a:hlinkClick xmlns:r="http://schemas.openxmlformats.org/officeDocument/2006/relationships" r:id="rId24"/>
                <a:extLst>
                  <a:ext uri="{FF2B5EF4-FFF2-40B4-BE49-F238E27FC236}">
                    <a16:creationId xmlns:a16="http://schemas.microsoft.com/office/drawing/2014/main" id="{9EAEBA8C-3EDE-4093-830D-06E5C5B682B8}"/>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35" name="Rectangle: Top Corners Rounded 34">
                <a:extLst>
                  <a:ext uri="{FF2B5EF4-FFF2-40B4-BE49-F238E27FC236}">
                    <a16:creationId xmlns:a16="http://schemas.microsoft.com/office/drawing/2014/main" id="{CD8C3E4A-A059-E0B1-ABBA-BFCAE872FD70}"/>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3" name="Group 22">
              <a:extLst>
                <a:ext uri="{FF2B5EF4-FFF2-40B4-BE49-F238E27FC236}">
                  <a16:creationId xmlns:a16="http://schemas.microsoft.com/office/drawing/2014/main" id="{D9EF11EC-DF72-2384-638C-86E66E92C0AC}"/>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32" name="Rectangle: Top Corners Rounded 31">
                <a:hlinkClick xmlns:r="http://schemas.openxmlformats.org/officeDocument/2006/relationships" r:id="rId25"/>
                <a:extLst>
                  <a:ext uri="{FF2B5EF4-FFF2-40B4-BE49-F238E27FC236}">
                    <a16:creationId xmlns:a16="http://schemas.microsoft.com/office/drawing/2014/main" id="{C01E252B-7052-DEB5-3393-16530DD25CDF}"/>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33" name="Rectangle: Top Corners Rounded 32">
                <a:extLst>
                  <a:ext uri="{FF2B5EF4-FFF2-40B4-BE49-F238E27FC236}">
                    <a16:creationId xmlns:a16="http://schemas.microsoft.com/office/drawing/2014/main" id="{5BEB4A6B-9F71-D372-7533-3C77B0DA0A1C}"/>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4" name="Group 23">
              <a:extLst>
                <a:ext uri="{FF2B5EF4-FFF2-40B4-BE49-F238E27FC236}">
                  <a16:creationId xmlns:a16="http://schemas.microsoft.com/office/drawing/2014/main" id="{EE7A33B6-6A78-4FA8-4C0E-E7BB3BB160A0}"/>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30" name="Rectangle: Top Corners Rounded 29">
                <a:hlinkClick xmlns:r="http://schemas.openxmlformats.org/officeDocument/2006/relationships" r:id="rId26"/>
                <a:extLst>
                  <a:ext uri="{FF2B5EF4-FFF2-40B4-BE49-F238E27FC236}">
                    <a16:creationId xmlns:a16="http://schemas.microsoft.com/office/drawing/2014/main" id="{51D91BBC-0E26-0344-6A50-269E5B801D16}"/>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31" name="Rectangle: Top Corners Rounded 30">
                <a:extLst>
                  <a:ext uri="{FF2B5EF4-FFF2-40B4-BE49-F238E27FC236}">
                    <a16:creationId xmlns:a16="http://schemas.microsoft.com/office/drawing/2014/main" id="{DAE7CC8A-B284-B12F-AABD-A02220FA1886}"/>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5" name="Group 24">
              <a:extLst>
                <a:ext uri="{FF2B5EF4-FFF2-40B4-BE49-F238E27FC236}">
                  <a16:creationId xmlns:a16="http://schemas.microsoft.com/office/drawing/2014/main" id="{EF9088B0-6C90-6C7A-B0F4-11FBCC6E0931}"/>
                </a:ext>
              </a:extLst>
            </xdr:cNvPr>
            <xdr:cNvGrpSpPr/>
          </xdr:nvGrpSpPr>
          <xdr:grpSpPr>
            <a:xfrm>
              <a:off x="3131721" y="9724270"/>
              <a:ext cx="2731751" cy="505190"/>
              <a:chOff x="3074147" y="10723689"/>
              <a:chExt cx="2731751" cy="505190"/>
            </a:xfrm>
          </xdr:grpSpPr>
          <xdr:grpSp>
            <xdr:nvGrpSpPr>
              <xdr:cNvPr id="26" name="Group 25">
                <a:extLst>
                  <a:ext uri="{FF2B5EF4-FFF2-40B4-BE49-F238E27FC236}">
                    <a16:creationId xmlns:a16="http://schemas.microsoft.com/office/drawing/2014/main" id="{B488B3EE-9152-2342-7420-5C38D5DF68EE}"/>
                  </a:ext>
                </a:extLst>
              </xdr:cNvPr>
              <xdr:cNvGrpSpPr/>
            </xdr:nvGrpSpPr>
            <xdr:grpSpPr>
              <a:xfrm>
                <a:off x="3259952" y="10953495"/>
                <a:ext cx="2545946" cy="275384"/>
                <a:chOff x="3271821" y="10945459"/>
                <a:chExt cx="2545946" cy="275384"/>
              </a:xfrm>
            </xdr:grpSpPr>
            <xdr:sp macro="" textlink="">
              <xdr:nvSpPr>
                <xdr:cNvPr id="28" name="Rectangle: Top Corners Rounded 27">
                  <a:hlinkClick xmlns:r="http://schemas.openxmlformats.org/officeDocument/2006/relationships" r:id="rId27"/>
                  <a:extLst>
                    <a:ext uri="{FF2B5EF4-FFF2-40B4-BE49-F238E27FC236}">
                      <a16:creationId xmlns:a16="http://schemas.microsoft.com/office/drawing/2014/main" id="{F24BB954-0D4A-2020-A637-9B69CC7AC0E4}"/>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29" name="Rectangle: Top Corners Rounded 28">
                  <a:extLst>
                    <a:ext uri="{FF2B5EF4-FFF2-40B4-BE49-F238E27FC236}">
                      <a16:creationId xmlns:a16="http://schemas.microsoft.com/office/drawing/2014/main" id="{50D1ECE7-4F92-D715-1F5A-1CEC30E31474}"/>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27" name="Rounded Rectangle 33">
                <a:extLst>
                  <a:ext uri="{FF2B5EF4-FFF2-40B4-BE49-F238E27FC236}">
                    <a16:creationId xmlns:a16="http://schemas.microsoft.com/office/drawing/2014/main" id="{346B3197-652F-C1DA-A2E3-52ED3635038D}"/>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6" name="Rectangle: Top Corners Rounded 5">
            <a:hlinkClick xmlns:r="http://schemas.openxmlformats.org/officeDocument/2006/relationships" r:id="rId28"/>
            <a:extLst>
              <a:ext uri="{FF2B5EF4-FFF2-40B4-BE49-F238E27FC236}">
                <a16:creationId xmlns:a16="http://schemas.microsoft.com/office/drawing/2014/main" id="{A61C8278-6787-9ACC-B41E-A86C006699B2}"/>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7" name="Rectangle: Top Corners Rounded 6">
            <a:extLst>
              <a:ext uri="{FF2B5EF4-FFF2-40B4-BE49-F238E27FC236}">
                <a16:creationId xmlns:a16="http://schemas.microsoft.com/office/drawing/2014/main" id="{689F74EE-6702-E953-7674-03C6A9AD33B6}"/>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129791</xdr:colOff>
      <xdr:row>3</xdr:row>
      <xdr:rowOff>19610</xdr:rowOff>
    </xdr:to>
    <xdr:pic>
      <xdr:nvPicPr>
        <xdr:cNvPr id="2" name="Picture 1">
          <a:extLst>
            <a:ext uri="{FF2B5EF4-FFF2-40B4-BE49-F238E27FC236}">
              <a16:creationId xmlns:a16="http://schemas.microsoft.com/office/drawing/2014/main" id="{B83E10EF-5151-40AF-9BF9-8F99312556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0147" y="0"/>
          <a:ext cx="1487384" cy="52387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76367C93-CD85-272A-84B3-93936A0C174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X16A0T</a:t>
          </a:r>
        </a:p>
      </xdr:txBody>
    </xdr:sp>
    <xdr:clientData/>
  </xdr:twoCellAnchor>
  <xdr:twoCellAnchor>
    <xdr:from>
      <xdr:col>0</xdr:col>
      <xdr:colOff>134471</xdr:colOff>
      <xdr:row>8</xdr:row>
      <xdr:rowOff>29882</xdr:rowOff>
    </xdr:from>
    <xdr:to>
      <xdr:col>4</xdr:col>
      <xdr:colOff>626598</xdr:colOff>
      <xdr:row>64</xdr:row>
      <xdr:rowOff>149989</xdr:rowOff>
    </xdr:to>
    <xdr:grpSp>
      <xdr:nvGrpSpPr>
        <xdr:cNvPr id="4" name="Group 3">
          <a:extLst>
            <a:ext uri="{FF2B5EF4-FFF2-40B4-BE49-F238E27FC236}">
              <a16:creationId xmlns:a16="http://schemas.microsoft.com/office/drawing/2014/main" id="{B31F6276-F74D-4AF3-98FE-2DD103123468}"/>
            </a:ext>
          </a:extLst>
        </xdr:cNvPr>
        <xdr:cNvGrpSpPr/>
      </xdr:nvGrpSpPr>
      <xdr:grpSpPr>
        <a:xfrm>
          <a:off x="134471" y="1520264"/>
          <a:ext cx="2789333" cy="9824401"/>
          <a:chOff x="3074147" y="344955"/>
          <a:chExt cx="2789333" cy="10216606"/>
        </a:xfrm>
      </xdr:grpSpPr>
      <xdr:grpSp>
        <xdr:nvGrpSpPr>
          <xdr:cNvPr id="5" name="Group 4">
            <a:extLst>
              <a:ext uri="{FF2B5EF4-FFF2-40B4-BE49-F238E27FC236}">
                <a16:creationId xmlns:a16="http://schemas.microsoft.com/office/drawing/2014/main" id="{EB4E0833-22F3-DBF6-9768-6094D3C13837}"/>
              </a:ext>
            </a:extLst>
          </xdr:cNvPr>
          <xdr:cNvGrpSpPr/>
        </xdr:nvGrpSpPr>
        <xdr:grpSpPr>
          <a:xfrm>
            <a:off x="3074147" y="344955"/>
            <a:ext cx="2789333" cy="9884505"/>
            <a:chOff x="3074147" y="344955"/>
            <a:chExt cx="2789333" cy="9884505"/>
          </a:xfrm>
        </xdr:grpSpPr>
        <xdr:grpSp>
          <xdr:nvGrpSpPr>
            <xdr:cNvPr id="8" name="Group 7">
              <a:extLst>
                <a:ext uri="{FF2B5EF4-FFF2-40B4-BE49-F238E27FC236}">
                  <a16:creationId xmlns:a16="http://schemas.microsoft.com/office/drawing/2014/main" id="{83E78192-F58F-8E1E-D3AB-89643044BD48}"/>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92" name="Rectangle: Top Corners Rounded 91">
                <a:hlinkClick xmlns:r="http://schemas.openxmlformats.org/officeDocument/2006/relationships" r:id="rId2"/>
                <a:extLst>
                  <a:ext uri="{FF2B5EF4-FFF2-40B4-BE49-F238E27FC236}">
                    <a16:creationId xmlns:a16="http://schemas.microsoft.com/office/drawing/2014/main" id="{5C328F16-F5C0-01D9-68DB-89E5531047FE}"/>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183" name="Rectangle: Top Corners Rounded 182">
                <a:extLst>
                  <a:ext uri="{FF2B5EF4-FFF2-40B4-BE49-F238E27FC236}">
                    <a16:creationId xmlns:a16="http://schemas.microsoft.com/office/drawing/2014/main" id="{53F65FC9-4E47-73E5-3540-8E33CB0B91D5}"/>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9" name="Group 8">
              <a:extLst>
                <a:ext uri="{FF2B5EF4-FFF2-40B4-BE49-F238E27FC236}">
                  <a16:creationId xmlns:a16="http://schemas.microsoft.com/office/drawing/2014/main" id="{1103285C-CAC4-B515-3B03-3E3D40861E75}"/>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90" name="Rectangle: Top Corners Rounded 89">
                <a:hlinkClick xmlns:r="http://schemas.openxmlformats.org/officeDocument/2006/relationships" r:id="rId3"/>
                <a:extLst>
                  <a:ext uri="{FF2B5EF4-FFF2-40B4-BE49-F238E27FC236}">
                    <a16:creationId xmlns:a16="http://schemas.microsoft.com/office/drawing/2014/main" id="{00468D23-A386-4D2B-DC64-D79ECD9CD1BA}"/>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91" name="Rectangle: Top Corners Rounded 90">
                <a:extLst>
                  <a:ext uri="{FF2B5EF4-FFF2-40B4-BE49-F238E27FC236}">
                    <a16:creationId xmlns:a16="http://schemas.microsoft.com/office/drawing/2014/main" id="{80CC9E87-39FB-70AD-3393-00DF54A39187}"/>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0" name="Group 9">
              <a:extLst>
                <a:ext uri="{FF2B5EF4-FFF2-40B4-BE49-F238E27FC236}">
                  <a16:creationId xmlns:a16="http://schemas.microsoft.com/office/drawing/2014/main" id="{62429B20-DFD4-8AE1-2305-454E9C3161DB}"/>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88" name="Rectangle: Top Corners Rounded 87">
                <a:hlinkClick xmlns:r="http://schemas.openxmlformats.org/officeDocument/2006/relationships" r:id="rId4"/>
                <a:extLst>
                  <a:ext uri="{FF2B5EF4-FFF2-40B4-BE49-F238E27FC236}">
                    <a16:creationId xmlns:a16="http://schemas.microsoft.com/office/drawing/2014/main" id="{90086F18-01CA-BDBD-C3FA-86E573FD0C32}"/>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89" name="Rectangle: Top Corners Rounded 88">
                <a:extLst>
                  <a:ext uri="{FF2B5EF4-FFF2-40B4-BE49-F238E27FC236}">
                    <a16:creationId xmlns:a16="http://schemas.microsoft.com/office/drawing/2014/main" id="{7A0D6864-7C68-ABD8-B88B-2AA6144E9576}"/>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 name="Group 10">
              <a:extLst>
                <a:ext uri="{FF2B5EF4-FFF2-40B4-BE49-F238E27FC236}">
                  <a16:creationId xmlns:a16="http://schemas.microsoft.com/office/drawing/2014/main" id="{705C6B9D-510E-15AF-A190-E29F225AA5F5}"/>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86" name="Rectangle: Top Corners Rounded 85">
                <a:hlinkClick xmlns:r="http://schemas.openxmlformats.org/officeDocument/2006/relationships" r:id="rId5"/>
                <a:extLst>
                  <a:ext uri="{FF2B5EF4-FFF2-40B4-BE49-F238E27FC236}">
                    <a16:creationId xmlns:a16="http://schemas.microsoft.com/office/drawing/2014/main" id="{A02C9E3D-1C7D-7948-CBB7-5476B6689357}"/>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87" name="Rectangle: Top Corners Rounded 86">
                <a:extLst>
                  <a:ext uri="{FF2B5EF4-FFF2-40B4-BE49-F238E27FC236}">
                    <a16:creationId xmlns:a16="http://schemas.microsoft.com/office/drawing/2014/main" id="{40E1FA59-9C3F-6C76-5836-1B6A66F00151}"/>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2" name="Rounded Rectangle 33">
              <a:extLst>
                <a:ext uri="{FF2B5EF4-FFF2-40B4-BE49-F238E27FC236}">
                  <a16:creationId xmlns:a16="http://schemas.microsoft.com/office/drawing/2014/main" id="{DFF1FDCE-D5BC-A70D-CC77-AE46A5CCA11B}"/>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13" name="Group 12">
              <a:extLst>
                <a:ext uri="{FF2B5EF4-FFF2-40B4-BE49-F238E27FC236}">
                  <a16:creationId xmlns:a16="http://schemas.microsoft.com/office/drawing/2014/main" id="{66A54FC7-72E7-71FA-87C6-3BECCE5DA5CD}"/>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84" name="Rectangle: Top Corners Rounded 83">
                <a:hlinkClick xmlns:r="http://schemas.openxmlformats.org/officeDocument/2006/relationships" r:id="rId6"/>
                <a:extLst>
                  <a:ext uri="{FF2B5EF4-FFF2-40B4-BE49-F238E27FC236}">
                    <a16:creationId xmlns:a16="http://schemas.microsoft.com/office/drawing/2014/main" id="{89D9D389-BAE0-7AAC-C3C2-6B7820190209}"/>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85" name="Rectangle: Top Corners Rounded 84">
                <a:extLst>
                  <a:ext uri="{FF2B5EF4-FFF2-40B4-BE49-F238E27FC236}">
                    <a16:creationId xmlns:a16="http://schemas.microsoft.com/office/drawing/2014/main" id="{ACD89DD1-48CC-AE19-CD43-791BB44564A2}"/>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4" name="Group 13">
              <a:extLst>
                <a:ext uri="{FF2B5EF4-FFF2-40B4-BE49-F238E27FC236}">
                  <a16:creationId xmlns:a16="http://schemas.microsoft.com/office/drawing/2014/main" id="{CAAFE986-2440-21BC-D3C2-87ADE71B2B8E}"/>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82" name="Rectangle: Top Corners Rounded 81">
                <a:hlinkClick xmlns:r="http://schemas.openxmlformats.org/officeDocument/2006/relationships" r:id="rId7"/>
                <a:extLst>
                  <a:ext uri="{FF2B5EF4-FFF2-40B4-BE49-F238E27FC236}">
                    <a16:creationId xmlns:a16="http://schemas.microsoft.com/office/drawing/2014/main" id="{12D22E1A-E508-BE4F-49B5-5F048962EA45}"/>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83" name="Rectangle: Top Corners Rounded 82">
                <a:extLst>
                  <a:ext uri="{FF2B5EF4-FFF2-40B4-BE49-F238E27FC236}">
                    <a16:creationId xmlns:a16="http://schemas.microsoft.com/office/drawing/2014/main" id="{D593610A-0B20-F318-89F0-EBD12F2C7721}"/>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 name="Group 14">
              <a:extLst>
                <a:ext uri="{FF2B5EF4-FFF2-40B4-BE49-F238E27FC236}">
                  <a16:creationId xmlns:a16="http://schemas.microsoft.com/office/drawing/2014/main" id="{B6602288-BDB8-7EBE-CCDA-A2029109CA6B}"/>
                </a:ext>
              </a:extLst>
            </xdr:cNvPr>
            <xdr:cNvGrpSpPr/>
          </xdr:nvGrpSpPr>
          <xdr:grpSpPr>
            <a:xfrm>
              <a:off x="3119852" y="5256023"/>
              <a:ext cx="2731760" cy="2124208"/>
              <a:chOff x="3074147" y="6195660"/>
              <a:chExt cx="2731760" cy="2124208"/>
            </a:xfrm>
          </xdr:grpSpPr>
          <xdr:sp macro="" textlink="">
            <xdr:nvSpPr>
              <xdr:cNvPr id="63" name="Rounded Rectangle 33">
                <a:extLst>
                  <a:ext uri="{FF2B5EF4-FFF2-40B4-BE49-F238E27FC236}">
                    <a16:creationId xmlns:a16="http://schemas.microsoft.com/office/drawing/2014/main" id="{A42DBB6A-28A0-A1CB-7389-4D537D328E81}"/>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64" name="Group 63">
                <a:extLst>
                  <a:ext uri="{FF2B5EF4-FFF2-40B4-BE49-F238E27FC236}">
                    <a16:creationId xmlns:a16="http://schemas.microsoft.com/office/drawing/2014/main" id="{01CF7274-C0A0-143D-CB50-5CA44B127221}"/>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80" name="Rectangle: Top Corners Rounded 79">
                  <a:hlinkClick xmlns:r="http://schemas.openxmlformats.org/officeDocument/2006/relationships" r:id="rId8"/>
                  <a:extLst>
                    <a:ext uri="{FF2B5EF4-FFF2-40B4-BE49-F238E27FC236}">
                      <a16:creationId xmlns:a16="http://schemas.microsoft.com/office/drawing/2014/main" id="{BADF3B66-8AFA-85CF-16CA-8B6FDD9CE107}"/>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81" name="Rectangle: Top Corners Rounded 80">
                  <a:extLst>
                    <a:ext uri="{FF2B5EF4-FFF2-40B4-BE49-F238E27FC236}">
                      <a16:creationId xmlns:a16="http://schemas.microsoft.com/office/drawing/2014/main" id="{A9B0A97C-2DCE-2582-F80D-304CE3B3C879}"/>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5" name="Group 64">
                <a:extLst>
                  <a:ext uri="{FF2B5EF4-FFF2-40B4-BE49-F238E27FC236}">
                    <a16:creationId xmlns:a16="http://schemas.microsoft.com/office/drawing/2014/main" id="{9202B558-8F3E-6534-6449-13B7AB2C9E78}"/>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78" name="Rectangle: Top Corners Rounded 77">
                  <a:hlinkClick xmlns:r="http://schemas.openxmlformats.org/officeDocument/2006/relationships" r:id="rId9"/>
                  <a:extLst>
                    <a:ext uri="{FF2B5EF4-FFF2-40B4-BE49-F238E27FC236}">
                      <a16:creationId xmlns:a16="http://schemas.microsoft.com/office/drawing/2014/main" id="{ACABFFBF-CAAA-BB1B-5CC5-33CDE0722031}"/>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79" name="Rectangle: Top Corners Rounded 78">
                  <a:extLst>
                    <a:ext uri="{FF2B5EF4-FFF2-40B4-BE49-F238E27FC236}">
                      <a16:creationId xmlns:a16="http://schemas.microsoft.com/office/drawing/2014/main" id="{B9F7B4CF-D8D9-2597-25D3-F6C18A2DC02A}"/>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6" name="Group 65">
                <a:extLst>
                  <a:ext uri="{FF2B5EF4-FFF2-40B4-BE49-F238E27FC236}">
                    <a16:creationId xmlns:a16="http://schemas.microsoft.com/office/drawing/2014/main" id="{22A4F975-7DCB-7B34-B8B1-090EA10FABCF}"/>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76" name="Rectangle: Top Corners Rounded 75">
                  <a:hlinkClick xmlns:r="http://schemas.openxmlformats.org/officeDocument/2006/relationships" r:id="rId10"/>
                  <a:extLst>
                    <a:ext uri="{FF2B5EF4-FFF2-40B4-BE49-F238E27FC236}">
                      <a16:creationId xmlns:a16="http://schemas.microsoft.com/office/drawing/2014/main" id="{04266825-7041-FC5C-3B7B-36469E68636D}"/>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77" name="Rectangle: Top Corners Rounded 76">
                  <a:extLst>
                    <a:ext uri="{FF2B5EF4-FFF2-40B4-BE49-F238E27FC236}">
                      <a16:creationId xmlns:a16="http://schemas.microsoft.com/office/drawing/2014/main" id="{DEB78A0D-E36E-B9AD-4E76-979680396AAA}"/>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7" name="Group 66">
                <a:extLst>
                  <a:ext uri="{FF2B5EF4-FFF2-40B4-BE49-F238E27FC236}">
                    <a16:creationId xmlns:a16="http://schemas.microsoft.com/office/drawing/2014/main" id="{32958C66-0B14-BC70-1DC6-AC6D524E8F57}"/>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74" name="Rectangle: Top Corners Rounded 73">
                  <a:hlinkClick xmlns:r="http://schemas.openxmlformats.org/officeDocument/2006/relationships" r:id="rId11"/>
                  <a:extLst>
                    <a:ext uri="{FF2B5EF4-FFF2-40B4-BE49-F238E27FC236}">
                      <a16:creationId xmlns:a16="http://schemas.microsoft.com/office/drawing/2014/main" id="{0BA0F52D-BFF9-694E-D70A-971C4620FA90}"/>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75" name="Rectangle: Top Corners Rounded 74">
                  <a:extLst>
                    <a:ext uri="{FF2B5EF4-FFF2-40B4-BE49-F238E27FC236}">
                      <a16:creationId xmlns:a16="http://schemas.microsoft.com/office/drawing/2014/main" id="{4B364056-A6A1-72B3-3027-6CDB7C103D24}"/>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8" name="Group 67">
                <a:extLst>
                  <a:ext uri="{FF2B5EF4-FFF2-40B4-BE49-F238E27FC236}">
                    <a16:creationId xmlns:a16="http://schemas.microsoft.com/office/drawing/2014/main" id="{5110DDF6-DB1A-D86B-C340-BB32D67D9034}"/>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72" name="Rectangle: Top Corners Rounded 71">
                  <a:hlinkClick xmlns:r="http://schemas.openxmlformats.org/officeDocument/2006/relationships" r:id="rId12"/>
                  <a:extLst>
                    <a:ext uri="{FF2B5EF4-FFF2-40B4-BE49-F238E27FC236}">
                      <a16:creationId xmlns:a16="http://schemas.microsoft.com/office/drawing/2014/main" id="{E8A0DFB8-70A3-E172-37D5-1707639E8ACF}"/>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73" name="Rectangle: Top Corners Rounded 72">
                  <a:extLst>
                    <a:ext uri="{FF2B5EF4-FFF2-40B4-BE49-F238E27FC236}">
                      <a16:creationId xmlns:a16="http://schemas.microsoft.com/office/drawing/2014/main" id="{82E3AD80-4799-89CB-E522-31FE707F5984}"/>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9" name="Group 68">
                <a:extLst>
                  <a:ext uri="{FF2B5EF4-FFF2-40B4-BE49-F238E27FC236}">
                    <a16:creationId xmlns:a16="http://schemas.microsoft.com/office/drawing/2014/main" id="{83C8937D-B5EE-4E56-F4D5-7C14BA46579C}"/>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70" name="Rectangle: Top Corners Rounded 69">
                  <a:hlinkClick xmlns:r="http://schemas.openxmlformats.org/officeDocument/2006/relationships" r:id="rId13"/>
                  <a:extLst>
                    <a:ext uri="{FF2B5EF4-FFF2-40B4-BE49-F238E27FC236}">
                      <a16:creationId xmlns:a16="http://schemas.microsoft.com/office/drawing/2014/main" id="{5572787B-A91D-7FF5-9E7A-AFAC64C6128F}"/>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71" name="Rectangle: Top Corners Rounded 70">
                  <a:extLst>
                    <a:ext uri="{FF2B5EF4-FFF2-40B4-BE49-F238E27FC236}">
                      <a16:creationId xmlns:a16="http://schemas.microsoft.com/office/drawing/2014/main" id="{A040C616-9290-A805-2887-F85C1ADBBED2}"/>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16" name="Group 15">
              <a:extLst>
                <a:ext uri="{FF2B5EF4-FFF2-40B4-BE49-F238E27FC236}">
                  <a16:creationId xmlns:a16="http://schemas.microsoft.com/office/drawing/2014/main" id="{7C310062-2645-AF95-6B8B-F36CFF47C598}"/>
                </a:ext>
              </a:extLst>
            </xdr:cNvPr>
            <xdr:cNvGrpSpPr/>
          </xdr:nvGrpSpPr>
          <xdr:grpSpPr>
            <a:xfrm>
              <a:off x="3119852" y="7457030"/>
              <a:ext cx="2743628" cy="2151640"/>
              <a:chOff x="3074147" y="8433176"/>
              <a:chExt cx="2743628" cy="2151640"/>
            </a:xfrm>
          </xdr:grpSpPr>
          <xdr:sp macro="" textlink="">
            <xdr:nvSpPr>
              <xdr:cNvPr id="44" name="Rounded Rectangle 33">
                <a:extLst>
                  <a:ext uri="{FF2B5EF4-FFF2-40B4-BE49-F238E27FC236}">
                    <a16:creationId xmlns:a16="http://schemas.microsoft.com/office/drawing/2014/main" id="{92E69994-BD47-B9C2-26BA-14B4296B2F00}"/>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45" name="Group 44">
                <a:extLst>
                  <a:ext uri="{FF2B5EF4-FFF2-40B4-BE49-F238E27FC236}">
                    <a16:creationId xmlns:a16="http://schemas.microsoft.com/office/drawing/2014/main" id="{4CA0C8A3-F8C2-8EF5-D9A8-5AB4A6630294}"/>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61" name="Rectangle: Top Corners Rounded 60">
                  <a:hlinkClick xmlns:r="http://schemas.openxmlformats.org/officeDocument/2006/relationships" r:id="rId14"/>
                  <a:extLst>
                    <a:ext uri="{FF2B5EF4-FFF2-40B4-BE49-F238E27FC236}">
                      <a16:creationId xmlns:a16="http://schemas.microsoft.com/office/drawing/2014/main" id="{8DF55E2B-91B7-A481-A1C0-F22EB573FA85}"/>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62" name="Rectangle: Top Corners Rounded 61">
                  <a:extLst>
                    <a:ext uri="{FF2B5EF4-FFF2-40B4-BE49-F238E27FC236}">
                      <a16:creationId xmlns:a16="http://schemas.microsoft.com/office/drawing/2014/main" id="{4F3AF35E-FF29-4727-CD99-6D04E045659F}"/>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6" name="Group 45">
                <a:extLst>
                  <a:ext uri="{FF2B5EF4-FFF2-40B4-BE49-F238E27FC236}">
                    <a16:creationId xmlns:a16="http://schemas.microsoft.com/office/drawing/2014/main" id="{9177D919-5737-FBA5-0FAD-B8CA92D13464}"/>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59" name="Rectangle: Top Corners Rounded 58">
                  <a:hlinkClick xmlns:r="http://schemas.openxmlformats.org/officeDocument/2006/relationships" r:id="rId15"/>
                  <a:extLst>
                    <a:ext uri="{FF2B5EF4-FFF2-40B4-BE49-F238E27FC236}">
                      <a16:creationId xmlns:a16="http://schemas.microsoft.com/office/drawing/2014/main" id="{72832FCB-BDFB-451E-85AB-5832C1ABA621}"/>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60" name="Rectangle: Top Corners Rounded 59">
                  <a:extLst>
                    <a:ext uri="{FF2B5EF4-FFF2-40B4-BE49-F238E27FC236}">
                      <a16:creationId xmlns:a16="http://schemas.microsoft.com/office/drawing/2014/main" id="{1A6B6FCF-6136-A92C-6657-39BF27DD3103}"/>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7" name="Group 46">
                <a:extLst>
                  <a:ext uri="{FF2B5EF4-FFF2-40B4-BE49-F238E27FC236}">
                    <a16:creationId xmlns:a16="http://schemas.microsoft.com/office/drawing/2014/main" id="{FBFFC300-DB98-DF2E-B76A-9C0C1F9EA93A}"/>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57" name="Rectangle: Top Corners Rounded 56">
                  <a:hlinkClick xmlns:r="http://schemas.openxmlformats.org/officeDocument/2006/relationships" r:id="rId16"/>
                  <a:extLst>
                    <a:ext uri="{FF2B5EF4-FFF2-40B4-BE49-F238E27FC236}">
                      <a16:creationId xmlns:a16="http://schemas.microsoft.com/office/drawing/2014/main" id="{6507CAAE-EC51-840F-7E5D-D73F0CC1DA49}"/>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58" name="Rectangle: Top Corners Rounded 57">
                  <a:extLst>
                    <a:ext uri="{FF2B5EF4-FFF2-40B4-BE49-F238E27FC236}">
                      <a16:creationId xmlns:a16="http://schemas.microsoft.com/office/drawing/2014/main" id="{E52B45EE-18FB-9C38-37CA-F52EBE96B0F8}"/>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8" name="Group 47">
                <a:extLst>
                  <a:ext uri="{FF2B5EF4-FFF2-40B4-BE49-F238E27FC236}">
                    <a16:creationId xmlns:a16="http://schemas.microsoft.com/office/drawing/2014/main" id="{7DD848A2-11B4-03B6-DDD8-A6BC76109F20}"/>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55" name="Rectangle: Top Corners Rounded 54">
                  <a:hlinkClick xmlns:r="http://schemas.openxmlformats.org/officeDocument/2006/relationships" r:id="rId17"/>
                  <a:extLst>
                    <a:ext uri="{FF2B5EF4-FFF2-40B4-BE49-F238E27FC236}">
                      <a16:creationId xmlns:a16="http://schemas.microsoft.com/office/drawing/2014/main" id="{5541CE6A-DE87-620D-3682-A03196389A84}"/>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56" name="Rectangle: Top Corners Rounded 55">
                  <a:extLst>
                    <a:ext uri="{FF2B5EF4-FFF2-40B4-BE49-F238E27FC236}">
                      <a16:creationId xmlns:a16="http://schemas.microsoft.com/office/drawing/2014/main" id="{3F5A7F67-D3F3-7628-1C69-71D71AB0D12A}"/>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9" name="Group 48">
                <a:extLst>
                  <a:ext uri="{FF2B5EF4-FFF2-40B4-BE49-F238E27FC236}">
                    <a16:creationId xmlns:a16="http://schemas.microsoft.com/office/drawing/2014/main" id="{F5123096-197A-1527-9DE2-6C7653D2C0F5}"/>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53" name="Rectangle: Top Corners Rounded 52">
                  <a:hlinkClick xmlns:r="http://schemas.openxmlformats.org/officeDocument/2006/relationships" r:id="rId18"/>
                  <a:extLst>
                    <a:ext uri="{FF2B5EF4-FFF2-40B4-BE49-F238E27FC236}">
                      <a16:creationId xmlns:a16="http://schemas.microsoft.com/office/drawing/2014/main" id="{BB07F484-8752-1CF8-4E43-65F2655CDEA0}"/>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54" name="Rectangle: Top Corners Rounded 53">
                  <a:extLst>
                    <a:ext uri="{FF2B5EF4-FFF2-40B4-BE49-F238E27FC236}">
                      <a16:creationId xmlns:a16="http://schemas.microsoft.com/office/drawing/2014/main" id="{6C3C0254-B188-A4CE-BEA0-4F94F90CEFF3}"/>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0" name="Group 49">
                <a:extLst>
                  <a:ext uri="{FF2B5EF4-FFF2-40B4-BE49-F238E27FC236}">
                    <a16:creationId xmlns:a16="http://schemas.microsoft.com/office/drawing/2014/main" id="{1742089F-1253-87B4-3B64-BAB1E4F799B2}"/>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51" name="Rectangle: Top Corners Rounded 50">
                  <a:hlinkClick xmlns:r="http://schemas.openxmlformats.org/officeDocument/2006/relationships" r:id="rId19"/>
                  <a:extLst>
                    <a:ext uri="{FF2B5EF4-FFF2-40B4-BE49-F238E27FC236}">
                      <a16:creationId xmlns:a16="http://schemas.microsoft.com/office/drawing/2014/main" id="{85C8EBC2-5B94-6B21-175B-6572139B2B55}"/>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52" name="Rectangle: Top Corners Rounded 51">
                  <a:extLst>
                    <a:ext uri="{FF2B5EF4-FFF2-40B4-BE49-F238E27FC236}">
                      <a16:creationId xmlns:a16="http://schemas.microsoft.com/office/drawing/2014/main" id="{C9419F4A-259B-A44F-79EF-D31D0EA969E3}"/>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17" name="Rounded Rectangle 33">
              <a:extLst>
                <a:ext uri="{FF2B5EF4-FFF2-40B4-BE49-F238E27FC236}">
                  <a16:creationId xmlns:a16="http://schemas.microsoft.com/office/drawing/2014/main" id="{3A3FE8DA-A6BD-9033-3FB4-36FB324BEAC4}"/>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18" name="Group 17">
              <a:extLst>
                <a:ext uri="{FF2B5EF4-FFF2-40B4-BE49-F238E27FC236}">
                  <a16:creationId xmlns:a16="http://schemas.microsoft.com/office/drawing/2014/main" id="{7032DD01-3B86-7D5A-783A-5ED6D79BC39E}"/>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42" name="Rectangle: Top Corners Rounded 41">
                <a:hlinkClick xmlns:r="http://schemas.openxmlformats.org/officeDocument/2006/relationships" r:id="rId20"/>
                <a:extLst>
                  <a:ext uri="{FF2B5EF4-FFF2-40B4-BE49-F238E27FC236}">
                    <a16:creationId xmlns:a16="http://schemas.microsoft.com/office/drawing/2014/main" id="{ADEB238D-21DC-E1CF-EDA3-2550B01D4E3B}"/>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43" name="Rectangle: Top Corners Rounded 42">
                <a:extLst>
                  <a:ext uri="{FF2B5EF4-FFF2-40B4-BE49-F238E27FC236}">
                    <a16:creationId xmlns:a16="http://schemas.microsoft.com/office/drawing/2014/main" id="{D384480E-97A1-EB5B-2427-2158E55B2556}"/>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9" name="Group 18">
              <a:extLst>
                <a:ext uri="{FF2B5EF4-FFF2-40B4-BE49-F238E27FC236}">
                  <a16:creationId xmlns:a16="http://schemas.microsoft.com/office/drawing/2014/main" id="{7003094E-895B-D8EA-E7E8-BBBB472AA7E5}"/>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40" name="Rectangle: Top Corners Rounded 39">
                <a:hlinkClick xmlns:r="http://schemas.openxmlformats.org/officeDocument/2006/relationships" r:id="rId21"/>
                <a:extLst>
                  <a:ext uri="{FF2B5EF4-FFF2-40B4-BE49-F238E27FC236}">
                    <a16:creationId xmlns:a16="http://schemas.microsoft.com/office/drawing/2014/main" id="{E7BA8EEB-0FCD-C5E7-A588-1FF2BE4FB1DD}"/>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41" name="Rectangle: Top Corners Rounded 40">
                <a:extLst>
                  <a:ext uri="{FF2B5EF4-FFF2-40B4-BE49-F238E27FC236}">
                    <a16:creationId xmlns:a16="http://schemas.microsoft.com/office/drawing/2014/main" id="{EE091428-39B6-DCF4-4EB1-CB657895C2BB}"/>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0" name="Group 19">
              <a:extLst>
                <a:ext uri="{FF2B5EF4-FFF2-40B4-BE49-F238E27FC236}">
                  <a16:creationId xmlns:a16="http://schemas.microsoft.com/office/drawing/2014/main" id="{9EE6C2B1-E1C2-8DAE-2242-23E44C1A8D53}"/>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38" name="Rectangle: Top Corners Rounded 37">
                <a:hlinkClick xmlns:r="http://schemas.openxmlformats.org/officeDocument/2006/relationships" r:id="rId22"/>
                <a:extLst>
                  <a:ext uri="{FF2B5EF4-FFF2-40B4-BE49-F238E27FC236}">
                    <a16:creationId xmlns:a16="http://schemas.microsoft.com/office/drawing/2014/main" id="{F2FA50BD-66BB-1E4E-B2E0-4E42C5078099}"/>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39" name="Rectangle: Top Corners Rounded 38">
                <a:extLst>
                  <a:ext uri="{FF2B5EF4-FFF2-40B4-BE49-F238E27FC236}">
                    <a16:creationId xmlns:a16="http://schemas.microsoft.com/office/drawing/2014/main" id="{47B9C6A1-3E4E-2D7F-EF21-DC0EB92BDD6A}"/>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1" name="Group 20">
              <a:extLst>
                <a:ext uri="{FF2B5EF4-FFF2-40B4-BE49-F238E27FC236}">
                  <a16:creationId xmlns:a16="http://schemas.microsoft.com/office/drawing/2014/main" id="{4A766E9C-7516-C3A9-3348-12B314B44324}"/>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36" name="Rectangle: Top Corners Rounded 35">
                <a:hlinkClick xmlns:r="http://schemas.openxmlformats.org/officeDocument/2006/relationships" r:id="rId23"/>
                <a:extLst>
                  <a:ext uri="{FF2B5EF4-FFF2-40B4-BE49-F238E27FC236}">
                    <a16:creationId xmlns:a16="http://schemas.microsoft.com/office/drawing/2014/main" id="{B3D2D63B-D42A-911F-E2EE-E00AE68D64C0}"/>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37" name="Rectangle: Top Corners Rounded 36">
                <a:extLst>
                  <a:ext uri="{FF2B5EF4-FFF2-40B4-BE49-F238E27FC236}">
                    <a16:creationId xmlns:a16="http://schemas.microsoft.com/office/drawing/2014/main" id="{D2034BBA-1A55-6254-65F0-74988122FE98}"/>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2" name="Group 21">
              <a:extLst>
                <a:ext uri="{FF2B5EF4-FFF2-40B4-BE49-F238E27FC236}">
                  <a16:creationId xmlns:a16="http://schemas.microsoft.com/office/drawing/2014/main" id="{397ED812-E8BC-8A69-2B8A-22AA3C996EC6}"/>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34" name="Rectangle: Top Corners Rounded 33">
                <a:hlinkClick xmlns:r="http://schemas.openxmlformats.org/officeDocument/2006/relationships" r:id="rId24"/>
                <a:extLst>
                  <a:ext uri="{FF2B5EF4-FFF2-40B4-BE49-F238E27FC236}">
                    <a16:creationId xmlns:a16="http://schemas.microsoft.com/office/drawing/2014/main" id="{CB78AF6E-47E0-50F5-F265-5710C6C4C000}"/>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35" name="Rectangle: Top Corners Rounded 34">
                <a:extLst>
                  <a:ext uri="{FF2B5EF4-FFF2-40B4-BE49-F238E27FC236}">
                    <a16:creationId xmlns:a16="http://schemas.microsoft.com/office/drawing/2014/main" id="{02FA3D16-9987-8D50-C772-207CC0B95B8F}"/>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3" name="Group 22">
              <a:extLst>
                <a:ext uri="{FF2B5EF4-FFF2-40B4-BE49-F238E27FC236}">
                  <a16:creationId xmlns:a16="http://schemas.microsoft.com/office/drawing/2014/main" id="{7E0B8202-342A-F50D-AFFA-60E8CE03A0B5}"/>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32" name="Rectangle: Top Corners Rounded 31">
                <a:hlinkClick xmlns:r="http://schemas.openxmlformats.org/officeDocument/2006/relationships" r:id="rId25"/>
                <a:extLst>
                  <a:ext uri="{FF2B5EF4-FFF2-40B4-BE49-F238E27FC236}">
                    <a16:creationId xmlns:a16="http://schemas.microsoft.com/office/drawing/2014/main" id="{083BC1AC-3351-826E-A11F-435F06184B4A}"/>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33" name="Rectangle: Top Corners Rounded 32">
                <a:extLst>
                  <a:ext uri="{FF2B5EF4-FFF2-40B4-BE49-F238E27FC236}">
                    <a16:creationId xmlns:a16="http://schemas.microsoft.com/office/drawing/2014/main" id="{FE8320B4-3E80-44CE-91AC-142D9BE9FAE5}"/>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4" name="Group 23">
              <a:extLst>
                <a:ext uri="{FF2B5EF4-FFF2-40B4-BE49-F238E27FC236}">
                  <a16:creationId xmlns:a16="http://schemas.microsoft.com/office/drawing/2014/main" id="{A398E860-6E73-E219-D42F-3250F85B1CB7}"/>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30" name="Rectangle: Top Corners Rounded 29">
                <a:hlinkClick xmlns:r="http://schemas.openxmlformats.org/officeDocument/2006/relationships" r:id="rId26"/>
                <a:extLst>
                  <a:ext uri="{FF2B5EF4-FFF2-40B4-BE49-F238E27FC236}">
                    <a16:creationId xmlns:a16="http://schemas.microsoft.com/office/drawing/2014/main" id="{11574BE4-B8D7-CDEE-4D4C-04F8281D54CE}"/>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31" name="Rectangle: Top Corners Rounded 30">
                <a:extLst>
                  <a:ext uri="{FF2B5EF4-FFF2-40B4-BE49-F238E27FC236}">
                    <a16:creationId xmlns:a16="http://schemas.microsoft.com/office/drawing/2014/main" id="{A218B8F5-DDE8-28F9-C77E-F81704FF9758}"/>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5" name="Group 24">
              <a:extLst>
                <a:ext uri="{FF2B5EF4-FFF2-40B4-BE49-F238E27FC236}">
                  <a16:creationId xmlns:a16="http://schemas.microsoft.com/office/drawing/2014/main" id="{C294F53B-B9B8-D454-C2B6-643108D4175A}"/>
                </a:ext>
              </a:extLst>
            </xdr:cNvPr>
            <xdr:cNvGrpSpPr/>
          </xdr:nvGrpSpPr>
          <xdr:grpSpPr>
            <a:xfrm>
              <a:off x="3131721" y="9724270"/>
              <a:ext cx="2731751" cy="505190"/>
              <a:chOff x="3074147" y="10723689"/>
              <a:chExt cx="2731751" cy="505190"/>
            </a:xfrm>
          </xdr:grpSpPr>
          <xdr:grpSp>
            <xdr:nvGrpSpPr>
              <xdr:cNvPr id="26" name="Group 25">
                <a:extLst>
                  <a:ext uri="{FF2B5EF4-FFF2-40B4-BE49-F238E27FC236}">
                    <a16:creationId xmlns:a16="http://schemas.microsoft.com/office/drawing/2014/main" id="{08420052-3451-A27F-F99B-6BDB30946764}"/>
                  </a:ext>
                </a:extLst>
              </xdr:cNvPr>
              <xdr:cNvGrpSpPr/>
            </xdr:nvGrpSpPr>
            <xdr:grpSpPr>
              <a:xfrm>
                <a:off x="3259952" y="10953495"/>
                <a:ext cx="2545946" cy="275384"/>
                <a:chOff x="3271821" y="10945459"/>
                <a:chExt cx="2545946" cy="275384"/>
              </a:xfrm>
            </xdr:grpSpPr>
            <xdr:sp macro="" textlink="">
              <xdr:nvSpPr>
                <xdr:cNvPr id="28" name="Rectangle: Top Corners Rounded 27">
                  <a:hlinkClick xmlns:r="http://schemas.openxmlformats.org/officeDocument/2006/relationships" r:id="rId27"/>
                  <a:extLst>
                    <a:ext uri="{FF2B5EF4-FFF2-40B4-BE49-F238E27FC236}">
                      <a16:creationId xmlns:a16="http://schemas.microsoft.com/office/drawing/2014/main" id="{D37F67B2-51FB-CCD5-6DF2-F2651A24BB05}"/>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29" name="Rectangle: Top Corners Rounded 28">
                  <a:extLst>
                    <a:ext uri="{FF2B5EF4-FFF2-40B4-BE49-F238E27FC236}">
                      <a16:creationId xmlns:a16="http://schemas.microsoft.com/office/drawing/2014/main" id="{9A7413F6-7799-EF97-3DE2-92C34045837A}"/>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27" name="Rounded Rectangle 33">
                <a:extLst>
                  <a:ext uri="{FF2B5EF4-FFF2-40B4-BE49-F238E27FC236}">
                    <a16:creationId xmlns:a16="http://schemas.microsoft.com/office/drawing/2014/main" id="{BB0835B7-6184-284F-1E95-9980E28F293F}"/>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6" name="Rectangle: Top Corners Rounded 5">
            <a:hlinkClick xmlns:r="http://schemas.openxmlformats.org/officeDocument/2006/relationships" r:id="rId28"/>
            <a:extLst>
              <a:ext uri="{FF2B5EF4-FFF2-40B4-BE49-F238E27FC236}">
                <a16:creationId xmlns:a16="http://schemas.microsoft.com/office/drawing/2014/main" id="{2C712018-DD55-042C-4E58-7F8FFE1D3615}"/>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7" name="Rectangle: Top Corners Rounded 6">
            <a:extLst>
              <a:ext uri="{FF2B5EF4-FFF2-40B4-BE49-F238E27FC236}">
                <a16:creationId xmlns:a16="http://schemas.microsoft.com/office/drawing/2014/main" id="{F0DA1E5E-FDE6-C7D2-54B1-22E24877885D}"/>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115784</xdr:colOff>
      <xdr:row>2</xdr:row>
      <xdr:rowOff>161925</xdr:rowOff>
    </xdr:to>
    <xdr:pic>
      <xdr:nvPicPr>
        <xdr:cNvPr id="2" name="Picture 1">
          <a:extLst>
            <a:ext uri="{FF2B5EF4-FFF2-40B4-BE49-F238E27FC236}">
              <a16:creationId xmlns:a16="http://schemas.microsoft.com/office/drawing/2014/main" id="{65B6DFA7-34BC-43C7-A3B4-54E6EABA4B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5" y="0"/>
          <a:ext cx="1487384" cy="52387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30B7C40C-B70C-4CED-DBCE-89AE3FF8B9B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X17A0T</a:t>
          </a:r>
        </a:p>
      </xdr:txBody>
    </xdr:sp>
    <xdr:clientData/>
  </xdr:twoCellAnchor>
  <xdr:twoCellAnchor>
    <xdr:from>
      <xdr:col>0</xdr:col>
      <xdr:colOff>104589</xdr:colOff>
      <xdr:row>7</xdr:row>
      <xdr:rowOff>171823</xdr:rowOff>
    </xdr:from>
    <xdr:to>
      <xdr:col>4</xdr:col>
      <xdr:colOff>596716</xdr:colOff>
      <xdr:row>58</xdr:row>
      <xdr:rowOff>576</xdr:rowOff>
    </xdr:to>
    <xdr:grpSp>
      <xdr:nvGrpSpPr>
        <xdr:cNvPr id="4" name="Group 3">
          <a:extLst>
            <a:ext uri="{FF2B5EF4-FFF2-40B4-BE49-F238E27FC236}">
              <a16:creationId xmlns:a16="http://schemas.microsoft.com/office/drawing/2014/main" id="{41D79B74-4FB2-44B0-A39E-1FDA0B4C80AF}"/>
            </a:ext>
          </a:extLst>
        </xdr:cNvPr>
        <xdr:cNvGrpSpPr/>
      </xdr:nvGrpSpPr>
      <xdr:grpSpPr>
        <a:xfrm>
          <a:off x="104589" y="1538941"/>
          <a:ext cx="2789333" cy="10317459"/>
          <a:chOff x="3074147" y="344955"/>
          <a:chExt cx="2789333" cy="10216606"/>
        </a:xfrm>
      </xdr:grpSpPr>
      <xdr:grpSp>
        <xdr:nvGrpSpPr>
          <xdr:cNvPr id="5" name="Group 4">
            <a:extLst>
              <a:ext uri="{FF2B5EF4-FFF2-40B4-BE49-F238E27FC236}">
                <a16:creationId xmlns:a16="http://schemas.microsoft.com/office/drawing/2014/main" id="{0A3ECBEE-2E9B-993C-FA0E-E3C557B41CC1}"/>
              </a:ext>
            </a:extLst>
          </xdr:cNvPr>
          <xdr:cNvGrpSpPr/>
        </xdr:nvGrpSpPr>
        <xdr:grpSpPr>
          <a:xfrm>
            <a:off x="3074147" y="344955"/>
            <a:ext cx="2789333" cy="9884505"/>
            <a:chOff x="3074147" y="344955"/>
            <a:chExt cx="2789333" cy="9884505"/>
          </a:xfrm>
        </xdr:grpSpPr>
        <xdr:grpSp>
          <xdr:nvGrpSpPr>
            <xdr:cNvPr id="8" name="Group 7">
              <a:extLst>
                <a:ext uri="{FF2B5EF4-FFF2-40B4-BE49-F238E27FC236}">
                  <a16:creationId xmlns:a16="http://schemas.microsoft.com/office/drawing/2014/main" id="{63E52AE8-1A44-8D7E-EB58-F69D2374D173}"/>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92" name="Rectangle: Top Corners Rounded 91">
                <a:hlinkClick xmlns:r="http://schemas.openxmlformats.org/officeDocument/2006/relationships" r:id="rId2"/>
                <a:extLst>
                  <a:ext uri="{FF2B5EF4-FFF2-40B4-BE49-F238E27FC236}">
                    <a16:creationId xmlns:a16="http://schemas.microsoft.com/office/drawing/2014/main" id="{7E38353B-A967-AFF1-8453-510A1D3AD214}"/>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183" name="Rectangle: Top Corners Rounded 182">
                <a:extLst>
                  <a:ext uri="{FF2B5EF4-FFF2-40B4-BE49-F238E27FC236}">
                    <a16:creationId xmlns:a16="http://schemas.microsoft.com/office/drawing/2014/main" id="{6A78CBED-1DB0-DD04-B8C5-A6C1A7B38016}"/>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9" name="Group 8">
              <a:extLst>
                <a:ext uri="{FF2B5EF4-FFF2-40B4-BE49-F238E27FC236}">
                  <a16:creationId xmlns:a16="http://schemas.microsoft.com/office/drawing/2014/main" id="{A48D070E-67B2-14B8-B86D-862634549034}"/>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90" name="Rectangle: Top Corners Rounded 89">
                <a:hlinkClick xmlns:r="http://schemas.openxmlformats.org/officeDocument/2006/relationships" r:id="rId3"/>
                <a:extLst>
                  <a:ext uri="{FF2B5EF4-FFF2-40B4-BE49-F238E27FC236}">
                    <a16:creationId xmlns:a16="http://schemas.microsoft.com/office/drawing/2014/main" id="{98E6C14C-E528-FB39-F84D-3A1C51A6FDE7}"/>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91" name="Rectangle: Top Corners Rounded 90">
                <a:extLst>
                  <a:ext uri="{FF2B5EF4-FFF2-40B4-BE49-F238E27FC236}">
                    <a16:creationId xmlns:a16="http://schemas.microsoft.com/office/drawing/2014/main" id="{75AE46C6-D1FD-CADA-45F5-E28C8A1309B9}"/>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0" name="Group 9">
              <a:extLst>
                <a:ext uri="{FF2B5EF4-FFF2-40B4-BE49-F238E27FC236}">
                  <a16:creationId xmlns:a16="http://schemas.microsoft.com/office/drawing/2014/main" id="{EE0C2649-5C77-5304-C7D8-79E924C63963}"/>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88" name="Rectangle: Top Corners Rounded 87">
                <a:hlinkClick xmlns:r="http://schemas.openxmlformats.org/officeDocument/2006/relationships" r:id="rId4"/>
                <a:extLst>
                  <a:ext uri="{FF2B5EF4-FFF2-40B4-BE49-F238E27FC236}">
                    <a16:creationId xmlns:a16="http://schemas.microsoft.com/office/drawing/2014/main" id="{D0FC7F7D-62C5-2860-8FAB-9CFFBDB498A7}"/>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89" name="Rectangle: Top Corners Rounded 88">
                <a:extLst>
                  <a:ext uri="{FF2B5EF4-FFF2-40B4-BE49-F238E27FC236}">
                    <a16:creationId xmlns:a16="http://schemas.microsoft.com/office/drawing/2014/main" id="{D8513403-E2F2-CCAC-40E6-575E7A8ECABA}"/>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 name="Group 10">
              <a:extLst>
                <a:ext uri="{FF2B5EF4-FFF2-40B4-BE49-F238E27FC236}">
                  <a16:creationId xmlns:a16="http://schemas.microsoft.com/office/drawing/2014/main" id="{B838D1C6-8CA6-5652-C1AC-9BAC9048F4B7}"/>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86" name="Rectangle: Top Corners Rounded 85">
                <a:hlinkClick xmlns:r="http://schemas.openxmlformats.org/officeDocument/2006/relationships" r:id="rId5"/>
                <a:extLst>
                  <a:ext uri="{FF2B5EF4-FFF2-40B4-BE49-F238E27FC236}">
                    <a16:creationId xmlns:a16="http://schemas.microsoft.com/office/drawing/2014/main" id="{F6996463-FCDB-0FC8-764F-56B1400FF9A7}"/>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87" name="Rectangle: Top Corners Rounded 86">
                <a:extLst>
                  <a:ext uri="{FF2B5EF4-FFF2-40B4-BE49-F238E27FC236}">
                    <a16:creationId xmlns:a16="http://schemas.microsoft.com/office/drawing/2014/main" id="{E518EDC3-55AB-638B-0A64-29357F25181B}"/>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2" name="Rounded Rectangle 33">
              <a:extLst>
                <a:ext uri="{FF2B5EF4-FFF2-40B4-BE49-F238E27FC236}">
                  <a16:creationId xmlns:a16="http://schemas.microsoft.com/office/drawing/2014/main" id="{722D1F84-75E8-209E-1516-CE621C8D5A35}"/>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13" name="Group 12">
              <a:extLst>
                <a:ext uri="{FF2B5EF4-FFF2-40B4-BE49-F238E27FC236}">
                  <a16:creationId xmlns:a16="http://schemas.microsoft.com/office/drawing/2014/main" id="{F90A8541-FD2F-FE42-C882-B297BC844252}"/>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84" name="Rectangle: Top Corners Rounded 83">
                <a:hlinkClick xmlns:r="http://schemas.openxmlformats.org/officeDocument/2006/relationships" r:id="rId6"/>
                <a:extLst>
                  <a:ext uri="{FF2B5EF4-FFF2-40B4-BE49-F238E27FC236}">
                    <a16:creationId xmlns:a16="http://schemas.microsoft.com/office/drawing/2014/main" id="{7BCF4F8F-4062-5D27-8E80-24A179D622DF}"/>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85" name="Rectangle: Top Corners Rounded 84">
                <a:extLst>
                  <a:ext uri="{FF2B5EF4-FFF2-40B4-BE49-F238E27FC236}">
                    <a16:creationId xmlns:a16="http://schemas.microsoft.com/office/drawing/2014/main" id="{37CDD0CF-FA91-D8A7-3D6D-A8F453F5E432}"/>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4" name="Group 13">
              <a:extLst>
                <a:ext uri="{FF2B5EF4-FFF2-40B4-BE49-F238E27FC236}">
                  <a16:creationId xmlns:a16="http://schemas.microsoft.com/office/drawing/2014/main" id="{820AE4A6-9555-EB16-384A-F52DB7B6758D}"/>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82" name="Rectangle: Top Corners Rounded 81">
                <a:hlinkClick xmlns:r="http://schemas.openxmlformats.org/officeDocument/2006/relationships" r:id="rId7"/>
                <a:extLst>
                  <a:ext uri="{FF2B5EF4-FFF2-40B4-BE49-F238E27FC236}">
                    <a16:creationId xmlns:a16="http://schemas.microsoft.com/office/drawing/2014/main" id="{B21E88D5-6590-F361-0AE6-6A3920A3072B}"/>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83" name="Rectangle: Top Corners Rounded 82">
                <a:extLst>
                  <a:ext uri="{FF2B5EF4-FFF2-40B4-BE49-F238E27FC236}">
                    <a16:creationId xmlns:a16="http://schemas.microsoft.com/office/drawing/2014/main" id="{DC37355C-DD88-CE55-960B-C54200407379}"/>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 name="Group 14">
              <a:extLst>
                <a:ext uri="{FF2B5EF4-FFF2-40B4-BE49-F238E27FC236}">
                  <a16:creationId xmlns:a16="http://schemas.microsoft.com/office/drawing/2014/main" id="{A987E272-A0FA-A07C-7F4E-BB8AD358AE43}"/>
                </a:ext>
              </a:extLst>
            </xdr:cNvPr>
            <xdr:cNvGrpSpPr/>
          </xdr:nvGrpSpPr>
          <xdr:grpSpPr>
            <a:xfrm>
              <a:off x="3119852" y="5256023"/>
              <a:ext cx="2731760" cy="2124208"/>
              <a:chOff x="3074147" y="6195660"/>
              <a:chExt cx="2731760" cy="2124208"/>
            </a:xfrm>
          </xdr:grpSpPr>
          <xdr:sp macro="" textlink="">
            <xdr:nvSpPr>
              <xdr:cNvPr id="63" name="Rounded Rectangle 33">
                <a:extLst>
                  <a:ext uri="{FF2B5EF4-FFF2-40B4-BE49-F238E27FC236}">
                    <a16:creationId xmlns:a16="http://schemas.microsoft.com/office/drawing/2014/main" id="{C372CA8C-D3AD-4089-2E5B-FCBF47BCAE3C}"/>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64" name="Group 63">
                <a:extLst>
                  <a:ext uri="{FF2B5EF4-FFF2-40B4-BE49-F238E27FC236}">
                    <a16:creationId xmlns:a16="http://schemas.microsoft.com/office/drawing/2014/main" id="{F0EE117A-2DA0-40DF-8BB6-ED9DC71B2A32}"/>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80" name="Rectangle: Top Corners Rounded 79">
                  <a:hlinkClick xmlns:r="http://schemas.openxmlformats.org/officeDocument/2006/relationships" r:id="rId8"/>
                  <a:extLst>
                    <a:ext uri="{FF2B5EF4-FFF2-40B4-BE49-F238E27FC236}">
                      <a16:creationId xmlns:a16="http://schemas.microsoft.com/office/drawing/2014/main" id="{88C161AC-2DB9-D151-4C8C-36B4CA32E0F8}"/>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81" name="Rectangle: Top Corners Rounded 80">
                  <a:extLst>
                    <a:ext uri="{FF2B5EF4-FFF2-40B4-BE49-F238E27FC236}">
                      <a16:creationId xmlns:a16="http://schemas.microsoft.com/office/drawing/2014/main" id="{08777971-1817-83B3-2EE2-05E69EBEB5F7}"/>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5" name="Group 64">
                <a:extLst>
                  <a:ext uri="{FF2B5EF4-FFF2-40B4-BE49-F238E27FC236}">
                    <a16:creationId xmlns:a16="http://schemas.microsoft.com/office/drawing/2014/main" id="{2D2E2E0C-9B56-BFA4-043F-68679FE92A0D}"/>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78" name="Rectangle: Top Corners Rounded 77">
                  <a:hlinkClick xmlns:r="http://schemas.openxmlformats.org/officeDocument/2006/relationships" r:id="rId9"/>
                  <a:extLst>
                    <a:ext uri="{FF2B5EF4-FFF2-40B4-BE49-F238E27FC236}">
                      <a16:creationId xmlns:a16="http://schemas.microsoft.com/office/drawing/2014/main" id="{9A4FE645-2AEC-7AD1-2EE2-DC0E2BCF7144}"/>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79" name="Rectangle: Top Corners Rounded 78">
                  <a:extLst>
                    <a:ext uri="{FF2B5EF4-FFF2-40B4-BE49-F238E27FC236}">
                      <a16:creationId xmlns:a16="http://schemas.microsoft.com/office/drawing/2014/main" id="{AA54BEEF-F9D1-585A-6E34-5863DFAC02CD}"/>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6" name="Group 65">
                <a:extLst>
                  <a:ext uri="{FF2B5EF4-FFF2-40B4-BE49-F238E27FC236}">
                    <a16:creationId xmlns:a16="http://schemas.microsoft.com/office/drawing/2014/main" id="{EFC0AE8F-53FF-7D1D-B075-4677B4330A57}"/>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76" name="Rectangle: Top Corners Rounded 75">
                  <a:hlinkClick xmlns:r="http://schemas.openxmlformats.org/officeDocument/2006/relationships" r:id="rId10"/>
                  <a:extLst>
                    <a:ext uri="{FF2B5EF4-FFF2-40B4-BE49-F238E27FC236}">
                      <a16:creationId xmlns:a16="http://schemas.microsoft.com/office/drawing/2014/main" id="{6B6BC19D-2787-89E2-0F70-BA953CEE664E}"/>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77" name="Rectangle: Top Corners Rounded 76">
                  <a:extLst>
                    <a:ext uri="{FF2B5EF4-FFF2-40B4-BE49-F238E27FC236}">
                      <a16:creationId xmlns:a16="http://schemas.microsoft.com/office/drawing/2014/main" id="{020CA669-4776-D6AA-ACE7-42370B147434}"/>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7" name="Group 66">
                <a:extLst>
                  <a:ext uri="{FF2B5EF4-FFF2-40B4-BE49-F238E27FC236}">
                    <a16:creationId xmlns:a16="http://schemas.microsoft.com/office/drawing/2014/main" id="{A6FC76CF-1212-B01B-0A3C-F7598C74C679}"/>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74" name="Rectangle: Top Corners Rounded 73">
                  <a:hlinkClick xmlns:r="http://schemas.openxmlformats.org/officeDocument/2006/relationships" r:id="rId11"/>
                  <a:extLst>
                    <a:ext uri="{FF2B5EF4-FFF2-40B4-BE49-F238E27FC236}">
                      <a16:creationId xmlns:a16="http://schemas.microsoft.com/office/drawing/2014/main" id="{32209555-B373-EC9A-ED0A-F255BA218E07}"/>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75" name="Rectangle: Top Corners Rounded 74">
                  <a:extLst>
                    <a:ext uri="{FF2B5EF4-FFF2-40B4-BE49-F238E27FC236}">
                      <a16:creationId xmlns:a16="http://schemas.microsoft.com/office/drawing/2014/main" id="{DA7C88E9-CA38-43A3-E40B-590D25711BD0}"/>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8" name="Group 67">
                <a:extLst>
                  <a:ext uri="{FF2B5EF4-FFF2-40B4-BE49-F238E27FC236}">
                    <a16:creationId xmlns:a16="http://schemas.microsoft.com/office/drawing/2014/main" id="{50EBAA84-3C70-C526-C7E3-B180462638C6}"/>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72" name="Rectangle: Top Corners Rounded 71">
                  <a:hlinkClick xmlns:r="http://schemas.openxmlformats.org/officeDocument/2006/relationships" r:id="rId12"/>
                  <a:extLst>
                    <a:ext uri="{FF2B5EF4-FFF2-40B4-BE49-F238E27FC236}">
                      <a16:creationId xmlns:a16="http://schemas.microsoft.com/office/drawing/2014/main" id="{ECE1E4AB-A56C-B1CB-7F39-E4F1E5AAA58A}"/>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73" name="Rectangle: Top Corners Rounded 72">
                  <a:extLst>
                    <a:ext uri="{FF2B5EF4-FFF2-40B4-BE49-F238E27FC236}">
                      <a16:creationId xmlns:a16="http://schemas.microsoft.com/office/drawing/2014/main" id="{5789FA87-B945-7346-98EF-F9F779190975}"/>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9" name="Group 68">
                <a:extLst>
                  <a:ext uri="{FF2B5EF4-FFF2-40B4-BE49-F238E27FC236}">
                    <a16:creationId xmlns:a16="http://schemas.microsoft.com/office/drawing/2014/main" id="{1E91F752-CCAB-65C4-AB5E-7696DB6B8085}"/>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70" name="Rectangle: Top Corners Rounded 69">
                  <a:hlinkClick xmlns:r="http://schemas.openxmlformats.org/officeDocument/2006/relationships" r:id="rId13"/>
                  <a:extLst>
                    <a:ext uri="{FF2B5EF4-FFF2-40B4-BE49-F238E27FC236}">
                      <a16:creationId xmlns:a16="http://schemas.microsoft.com/office/drawing/2014/main" id="{F3338FA8-ECDC-5C40-617A-38A61F6091AB}"/>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71" name="Rectangle: Top Corners Rounded 70">
                  <a:extLst>
                    <a:ext uri="{FF2B5EF4-FFF2-40B4-BE49-F238E27FC236}">
                      <a16:creationId xmlns:a16="http://schemas.microsoft.com/office/drawing/2014/main" id="{68AA9E16-2B40-0597-8487-03C95BDE1504}"/>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16" name="Group 15">
              <a:extLst>
                <a:ext uri="{FF2B5EF4-FFF2-40B4-BE49-F238E27FC236}">
                  <a16:creationId xmlns:a16="http://schemas.microsoft.com/office/drawing/2014/main" id="{DA4A90B2-5474-FC40-D905-A6A55422F985}"/>
                </a:ext>
              </a:extLst>
            </xdr:cNvPr>
            <xdr:cNvGrpSpPr/>
          </xdr:nvGrpSpPr>
          <xdr:grpSpPr>
            <a:xfrm>
              <a:off x="3119852" y="7457030"/>
              <a:ext cx="2743628" cy="2151640"/>
              <a:chOff x="3074147" y="8433176"/>
              <a:chExt cx="2743628" cy="2151640"/>
            </a:xfrm>
          </xdr:grpSpPr>
          <xdr:sp macro="" textlink="">
            <xdr:nvSpPr>
              <xdr:cNvPr id="44" name="Rounded Rectangle 33">
                <a:extLst>
                  <a:ext uri="{FF2B5EF4-FFF2-40B4-BE49-F238E27FC236}">
                    <a16:creationId xmlns:a16="http://schemas.microsoft.com/office/drawing/2014/main" id="{5E0EB5A6-449B-CEBD-CBD3-FAC04469E0D3}"/>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45" name="Group 44">
                <a:extLst>
                  <a:ext uri="{FF2B5EF4-FFF2-40B4-BE49-F238E27FC236}">
                    <a16:creationId xmlns:a16="http://schemas.microsoft.com/office/drawing/2014/main" id="{AACBF67A-7CDC-C575-37D4-1891EA3C8219}"/>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61" name="Rectangle: Top Corners Rounded 60">
                  <a:hlinkClick xmlns:r="http://schemas.openxmlformats.org/officeDocument/2006/relationships" r:id="rId14"/>
                  <a:extLst>
                    <a:ext uri="{FF2B5EF4-FFF2-40B4-BE49-F238E27FC236}">
                      <a16:creationId xmlns:a16="http://schemas.microsoft.com/office/drawing/2014/main" id="{30E39C97-88C5-7764-40B4-8D5F53861E47}"/>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62" name="Rectangle: Top Corners Rounded 61">
                  <a:extLst>
                    <a:ext uri="{FF2B5EF4-FFF2-40B4-BE49-F238E27FC236}">
                      <a16:creationId xmlns:a16="http://schemas.microsoft.com/office/drawing/2014/main" id="{6F114193-34A4-B0D7-8286-1EDD44651F2D}"/>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6" name="Group 45">
                <a:extLst>
                  <a:ext uri="{FF2B5EF4-FFF2-40B4-BE49-F238E27FC236}">
                    <a16:creationId xmlns:a16="http://schemas.microsoft.com/office/drawing/2014/main" id="{EB003924-B832-ED94-4513-641F8D1ECD78}"/>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59" name="Rectangle: Top Corners Rounded 58">
                  <a:hlinkClick xmlns:r="http://schemas.openxmlformats.org/officeDocument/2006/relationships" r:id="rId15"/>
                  <a:extLst>
                    <a:ext uri="{FF2B5EF4-FFF2-40B4-BE49-F238E27FC236}">
                      <a16:creationId xmlns:a16="http://schemas.microsoft.com/office/drawing/2014/main" id="{3703DE0D-A239-EAAE-0A75-797E6BE2166F}"/>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60" name="Rectangle: Top Corners Rounded 59">
                  <a:extLst>
                    <a:ext uri="{FF2B5EF4-FFF2-40B4-BE49-F238E27FC236}">
                      <a16:creationId xmlns:a16="http://schemas.microsoft.com/office/drawing/2014/main" id="{04C7D3E1-604B-6A22-33BE-59DBAEE7B5E9}"/>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7" name="Group 46">
                <a:extLst>
                  <a:ext uri="{FF2B5EF4-FFF2-40B4-BE49-F238E27FC236}">
                    <a16:creationId xmlns:a16="http://schemas.microsoft.com/office/drawing/2014/main" id="{A8FD4146-0A75-A599-D981-52864ECD7B25}"/>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57" name="Rectangle: Top Corners Rounded 56">
                  <a:hlinkClick xmlns:r="http://schemas.openxmlformats.org/officeDocument/2006/relationships" r:id="rId16"/>
                  <a:extLst>
                    <a:ext uri="{FF2B5EF4-FFF2-40B4-BE49-F238E27FC236}">
                      <a16:creationId xmlns:a16="http://schemas.microsoft.com/office/drawing/2014/main" id="{7E25B512-4E02-21C8-930D-A0E6E7A95F96}"/>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58" name="Rectangle: Top Corners Rounded 57">
                  <a:extLst>
                    <a:ext uri="{FF2B5EF4-FFF2-40B4-BE49-F238E27FC236}">
                      <a16:creationId xmlns:a16="http://schemas.microsoft.com/office/drawing/2014/main" id="{9E711674-AAD8-A9C5-4B4E-DB17EC6BCCF4}"/>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8" name="Group 47">
                <a:extLst>
                  <a:ext uri="{FF2B5EF4-FFF2-40B4-BE49-F238E27FC236}">
                    <a16:creationId xmlns:a16="http://schemas.microsoft.com/office/drawing/2014/main" id="{7FA10DF9-9211-9861-AF58-11261300D993}"/>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55" name="Rectangle: Top Corners Rounded 54">
                  <a:hlinkClick xmlns:r="http://schemas.openxmlformats.org/officeDocument/2006/relationships" r:id="rId17"/>
                  <a:extLst>
                    <a:ext uri="{FF2B5EF4-FFF2-40B4-BE49-F238E27FC236}">
                      <a16:creationId xmlns:a16="http://schemas.microsoft.com/office/drawing/2014/main" id="{28776E38-C343-F5F0-8775-DEFBADE001AE}"/>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56" name="Rectangle: Top Corners Rounded 55">
                  <a:extLst>
                    <a:ext uri="{FF2B5EF4-FFF2-40B4-BE49-F238E27FC236}">
                      <a16:creationId xmlns:a16="http://schemas.microsoft.com/office/drawing/2014/main" id="{A6576C7C-8B0E-A824-F427-F66DAD0D13A7}"/>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9" name="Group 48">
                <a:extLst>
                  <a:ext uri="{FF2B5EF4-FFF2-40B4-BE49-F238E27FC236}">
                    <a16:creationId xmlns:a16="http://schemas.microsoft.com/office/drawing/2014/main" id="{8D2999B0-067A-4316-C336-BB10C32587A3}"/>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53" name="Rectangle: Top Corners Rounded 52">
                  <a:hlinkClick xmlns:r="http://schemas.openxmlformats.org/officeDocument/2006/relationships" r:id="rId18"/>
                  <a:extLst>
                    <a:ext uri="{FF2B5EF4-FFF2-40B4-BE49-F238E27FC236}">
                      <a16:creationId xmlns:a16="http://schemas.microsoft.com/office/drawing/2014/main" id="{9AE202FD-EFEC-A31A-E844-FEB2F173D9F4}"/>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54" name="Rectangle: Top Corners Rounded 53">
                  <a:extLst>
                    <a:ext uri="{FF2B5EF4-FFF2-40B4-BE49-F238E27FC236}">
                      <a16:creationId xmlns:a16="http://schemas.microsoft.com/office/drawing/2014/main" id="{248FB9E0-973F-576D-68AA-88A6826564BF}"/>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0" name="Group 49">
                <a:extLst>
                  <a:ext uri="{FF2B5EF4-FFF2-40B4-BE49-F238E27FC236}">
                    <a16:creationId xmlns:a16="http://schemas.microsoft.com/office/drawing/2014/main" id="{C1E25FA7-BC41-A738-5126-28E14F033006}"/>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51" name="Rectangle: Top Corners Rounded 50">
                  <a:hlinkClick xmlns:r="http://schemas.openxmlformats.org/officeDocument/2006/relationships" r:id="rId19"/>
                  <a:extLst>
                    <a:ext uri="{FF2B5EF4-FFF2-40B4-BE49-F238E27FC236}">
                      <a16:creationId xmlns:a16="http://schemas.microsoft.com/office/drawing/2014/main" id="{6E83C2DD-D559-F3CE-AD8A-6618E1E6A93D}"/>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52" name="Rectangle: Top Corners Rounded 51">
                  <a:extLst>
                    <a:ext uri="{FF2B5EF4-FFF2-40B4-BE49-F238E27FC236}">
                      <a16:creationId xmlns:a16="http://schemas.microsoft.com/office/drawing/2014/main" id="{9265CA83-7CD2-EBE8-CBDF-28EC3409DEC8}"/>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17" name="Rounded Rectangle 33">
              <a:extLst>
                <a:ext uri="{FF2B5EF4-FFF2-40B4-BE49-F238E27FC236}">
                  <a16:creationId xmlns:a16="http://schemas.microsoft.com/office/drawing/2014/main" id="{CCD3CD03-6395-7FE5-1A71-CF69D651F8EF}"/>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18" name="Group 17">
              <a:extLst>
                <a:ext uri="{FF2B5EF4-FFF2-40B4-BE49-F238E27FC236}">
                  <a16:creationId xmlns:a16="http://schemas.microsoft.com/office/drawing/2014/main" id="{B2570F50-D3EF-FBFA-FABC-46AE6FAF7DEA}"/>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42" name="Rectangle: Top Corners Rounded 41">
                <a:hlinkClick xmlns:r="http://schemas.openxmlformats.org/officeDocument/2006/relationships" r:id="rId20"/>
                <a:extLst>
                  <a:ext uri="{FF2B5EF4-FFF2-40B4-BE49-F238E27FC236}">
                    <a16:creationId xmlns:a16="http://schemas.microsoft.com/office/drawing/2014/main" id="{867D3E0C-137C-7A40-7B65-0758F536DEE1}"/>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43" name="Rectangle: Top Corners Rounded 42">
                <a:extLst>
                  <a:ext uri="{FF2B5EF4-FFF2-40B4-BE49-F238E27FC236}">
                    <a16:creationId xmlns:a16="http://schemas.microsoft.com/office/drawing/2014/main" id="{065F28F7-4958-7AA9-10DD-9295D3098E04}"/>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9" name="Group 18">
              <a:extLst>
                <a:ext uri="{FF2B5EF4-FFF2-40B4-BE49-F238E27FC236}">
                  <a16:creationId xmlns:a16="http://schemas.microsoft.com/office/drawing/2014/main" id="{F02F9801-232A-A861-0C49-CAF6678DD9BB}"/>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40" name="Rectangle: Top Corners Rounded 39">
                <a:hlinkClick xmlns:r="http://schemas.openxmlformats.org/officeDocument/2006/relationships" r:id="rId21"/>
                <a:extLst>
                  <a:ext uri="{FF2B5EF4-FFF2-40B4-BE49-F238E27FC236}">
                    <a16:creationId xmlns:a16="http://schemas.microsoft.com/office/drawing/2014/main" id="{800B2E3A-D452-16B9-A998-3D32F662D085}"/>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41" name="Rectangle: Top Corners Rounded 40">
                <a:extLst>
                  <a:ext uri="{FF2B5EF4-FFF2-40B4-BE49-F238E27FC236}">
                    <a16:creationId xmlns:a16="http://schemas.microsoft.com/office/drawing/2014/main" id="{F8B1AA63-CD65-33F1-034B-F68F6ADE1E81}"/>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0" name="Group 19">
              <a:extLst>
                <a:ext uri="{FF2B5EF4-FFF2-40B4-BE49-F238E27FC236}">
                  <a16:creationId xmlns:a16="http://schemas.microsoft.com/office/drawing/2014/main" id="{6D82856D-C7C3-5DD0-3568-B1C532A60499}"/>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38" name="Rectangle: Top Corners Rounded 37">
                <a:hlinkClick xmlns:r="http://schemas.openxmlformats.org/officeDocument/2006/relationships" r:id="rId22"/>
                <a:extLst>
                  <a:ext uri="{FF2B5EF4-FFF2-40B4-BE49-F238E27FC236}">
                    <a16:creationId xmlns:a16="http://schemas.microsoft.com/office/drawing/2014/main" id="{7CB0E076-610F-DB23-1DEA-C5756D7EF090}"/>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39" name="Rectangle: Top Corners Rounded 38">
                <a:extLst>
                  <a:ext uri="{FF2B5EF4-FFF2-40B4-BE49-F238E27FC236}">
                    <a16:creationId xmlns:a16="http://schemas.microsoft.com/office/drawing/2014/main" id="{D751DEFC-E12A-8E3F-1121-C020233D02E5}"/>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1" name="Group 20">
              <a:extLst>
                <a:ext uri="{FF2B5EF4-FFF2-40B4-BE49-F238E27FC236}">
                  <a16:creationId xmlns:a16="http://schemas.microsoft.com/office/drawing/2014/main" id="{89863752-EE71-979B-C16D-F1232C673721}"/>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36" name="Rectangle: Top Corners Rounded 35">
                <a:hlinkClick xmlns:r="http://schemas.openxmlformats.org/officeDocument/2006/relationships" r:id="rId23"/>
                <a:extLst>
                  <a:ext uri="{FF2B5EF4-FFF2-40B4-BE49-F238E27FC236}">
                    <a16:creationId xmlns:a16="http://schemas.microsoft.com/office/drawing/2014/main" id="{667ED0D0-02B2-6E5C-F171-EE84CFD9367B}"/>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37" name="Rectangle: Top Corners Rounded 36">
                <a:extLst>
                  <a:ext uri="{FF2B5EF4-FFF2-40B4-BE49-F238E27FC236}">
                    <a16:creationId xmlns:a16="http://schemas.microsoft.com/office/drawing/2014/main" id="{DC470272-8656-D92E-7212-A40CC28FD213}"/>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2" name="Group 21">
              <a:extLst>
                <a:ext uri="{FF2B5EF4-FFF2-40B4-BE49-F238E27FC236}">
                  <a16:creationId xmlns:a16="http://schemas.microsoft.com/office/drawing/2014/main" id="{975A975E-B85F-67E5-01FB-7F42CEA1DBD5}"/>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34" name="Rectangle: Top Corners Rounded 33">
                <a:hlinkClick xmlns:r="http://schemas.openxmlformats.org/officeDocument/2006/relationships" r:id="rId24"/>
                <a:extLst>
                  <a:ext uri="{FF2B5EF4-FFF2-40B4-BE49-F238E27FC236}">
                    <a16:creationId xmlns:a16="http://schemas.microsoft.com/office/drawing/2014/main" id="{EF939ADA-C3F7-F59E-917B-19F974785622}"/>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35" name="Rectangle: Top Corners Rounded 34">
                <a:extLst>
                  <a:ext uri="{FF2B5EF4-FFF2-40B4-BE49-F238E27FC236}">
                    <a16:creationId xmlns:a16="http://schemas.microsoft.com/office/drawing/2014/main" id="{7FD0B6C3-276C-3783-E043-92A2BA659CC8}"/>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3" name="Group 22">
              <a:extLst>
                <a:ext uri="{FF2B5EF4-FFF2-40B4-BE49-F238E27FC236}">
                  <a16:creationId xmlns:a16="http://schemas.microsoft.com/office/drawing/2014/main" id="{196D24F3-1EF3-444D-0A03-2CFFDC12F72E}"/>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32" name="Rectangle: Top Corners Rounded 31">
                <a:hlinkClick xmlns:r="http://schemas.openxmlformats.org/officeDocument/2006/relationships" r:id="rId25"/>
                <a:extLst>
                  <a:ext uri="{FF2B5EF4-FFF2-40B4-BE49-F238E27FC236}">
                    <a16:creationId xmlns:a16="http://schemas.microsoft.com/office/drawing/2014/main" id="{A2D33BF9-927B-12D9-7F4D-0F345B21416C}"/>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33" name="Rectangle: Top Corners Rounded 32">
                <a:extLst>
                  <a:ext uri="{FF2B5EF4-FFF2-40B4-BE49-F238E27FC236}">
                    <a16:creationId xmlns:a16="http://schemas.microsoft.com/office/drawing/2014/main" id="{F9667970-086D-9FDD-CECD-BA07C4466DAD}"/>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4" name="Group 23">
              <a:extLst>
                <a:ext uri="{FF2B5EF4-FFF2-40B4-BE49-F238E27FC236}">
                  <a16:creationId xmlns:a16="http://schemas.microsoft.com/office/drawing/2014/main" id="{2616EA0D-D6C2-D3D1-3EB8-3F27D4D464D5}"/>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30" name="Rectangle: Top Corners Rounded 29">
                <a:hlinkClick xmlns:r="http://schemas.openxmlformats.org/officeDocument/2006/relationships" r:id="rId26"/>
                <a:extLst>
                  <a:ext uri="{FF2B5EF4-FFF2-40B4-BE49-F238E27FC236}">
                    <a16:creationId xmlns:a16="http://schemas.microsoft.com/office/drawing/2014/main" id="{E8E0C544-B29D-EC35-2EC7-908886277747}"/>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31" name="Rectangle: Top Corners Rounded 30">
                <a:extLst>
                  <a:ext uri="{FF2B5EF4-FFF2-40B4-BE49-F238E27FC236}">
                    <a16:creationId xmlns:a16="http://schemas.microsoft.com/office/drawing/2014/main" id="{C50EBDED-BC12-7379-7BA0-90D573F9C1AE}"/>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5" name="Group 24">
              <a:extLst>
                <a:ext uri="{FF2B5EF4-FFF2-40B4-BE49-F238E27FC236}">
                  <a16:creationId xmlns:a16="http://schemas.microsoft.com/office/drawing/2014/main" id="{4D5DBC6F-48E2-03BF-7EB2-A097C060F035}"/>
                </a:ext>
              </a:extLst>
            </xdr:cNvPr>
            <xdr:cNvGrpSpPr/>
          </xdr:nvGrpSpPr>
          <xdr:grpSpPr>
            <a:xfrm>
              <a:off x="3131721" y="9724270"/>
              <a:ext cx="2731751" cy="505190"/>
              <a:chOff x="3074147" y="10723689"/>
              <a:chExt cx="2731751" cy="505190"/>
            </a:xfrm>
          </xdr:grpSpPr>
          <xdr:grpSp>
            <xdr:nvGrpSpPr>
              <xdr:cNvPr id="26" name="Group 25">
                <a:extLst>
                  <a:ext uri="{FF2B5EF4-FFF2-40B4-BE49-F238E27FC236}">
                    <a16:creationId xmlns:a16="http://schemas.microsoft.com/office/drawing/2014/main" id="{B942B7AF-9271-E7F6-1B4A-D818AFFD8A3F}"/>
                  </a:ext>
                </a:extLst>
              </xdr:cNvPr>
              <xdr:cNvGrpSpPr/>
            </xdr:nvGrpSpPr>
            <xdr:grpSpPr>
              <a:xfrm>
                <a:off x="3259952" y="10953495"/>
                <a:ext cx="2545946" cy="275384"/>
                <a:chOff x="3271821" y="10945459"/>
                <a:chExt cx="2545946" cy="275384"/>
              </a:xfrm>
            </xdr:grpSpPr>
            <xdr:sp macro="" textlink="">
              <xdr:nvSpPr>
                <xdr:cNvPr id="28" name="Rectangle: Top Corners Rounded 27">
                  <a:hlinkClick xmlns:r="http://schemas.openxmlformats.org/officeDocument/2006/relationships" r:id="rId27"/>
                  <a:extLst>
                    <a:ext uri="{FF2B5EF4-FFF2-40B4-BE49-F238E27FC236}">
                      <a16:creationId xmlns:a16="http://schemas.microsoft.com/office/drawing/2014/main" id="{AE4A2325-A240-963B-9E72-5BB99345DDFB}"/>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29" name="Rectangle: Top Corners Rounded 28">
                  <a:extLst>
                    <a:ext uri="{FF2B5EF4-FFF2-40B4-BE49-F238E27FC236}">
                      <a16:creationId xmlns:a16="http://schemas.microsoft.com/office/drawing/2014/main" id="{37E8E354-577D-66B5-ABD7-0E090D756B1B}"/>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27" name="Rounded Rectangle 33">
                <a:extLst>
                  <a:ext uri="{FF2B5EF4-FFF2-40B4-BE49-F238E27FC236}">
                    <a16:creationId xmlns:a16="http://schemas.microsoft.com/office/drawing/2014/main" id="{950BC35C-5B5E-2922-5C85-BEA5A816245A}"/>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6" name="Rectangle: Top Corners Rounded 5">
            <a:hlinkClick xmlns:r="http://schemas.openxmlformats.org/officeDocument/2006/relationships" r:id="rId28"/>
            <a:extLst>
              <a:ext uri="{FF2B5EF4-FFF2-40B4-BE49-F238E27FC236}">
                <a16:creationId xmlns:a16="http://schemas.microsoft.com/office/drawing/2014/main" id="{18015CAC-40DC-E785-3325-BD2A759868E7}"/>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7" name="Rectangle: Top Corners Rounded 6">
            <a:extLst>
              <a:ext uri="{FF2B5EF4-FFF2-40B4-BE49-F238E27FC236}">
                <a16:creationId xmlns:a16="http://schemas.microsoft.com/office/drawing/2014/main" id="{FD178297-F97F-6019-818B-82C54A9916A5}"/>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126670</xdr:colOff>
      <xdr:row>3</xdr:row>
      <xdr:rowOff>2000</xdr:rowOff>
    </xdr:to>
    <xdr:pic>
      <xdr:nvPicPr>
        <xdr:cNvPr id="3" name="Picture 2">
          <a:extLst>
            <a:ext uri="{FF2B5EF4-FFF2-40B4-BE49-F238E27FC236}">
              <a16:creationId xmlns:a16="http://schemas.microsoft.com/office/drawing/2014/main" id="{F1A86BF2-FB31-4901-A42F-119ED9901D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43" y="0"/>
          <a:ext cx="1487384" cy="52387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EA5442B-13F9-0C0D-1CB9-480CE8A030C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X18A0T</a:t>
          </a:r>
        </a:p>
      </xdr:txBody>
    </xdr:sp>
    <xdr:clientData/>
  </xdr:twoCellAnchor>
  <xdr:twoCellAnchor>
    <xdr:from>
      <xdr:col>0</xdr:col>
      <xdr:colOff>156882</xdr:colOff>
      <xdr:row>8</xdr:row>
      <xdr:rowOff>14941</xdr:rowOff>
    </xdr:from>
    <xdr:to>
      <xdr:col>4</xdr:col>
      <xdr:colOff>649009</xdr:colOff>
      <xdr:row>58</xdr:row>
      <xdr:rowOff>15518</xdr:rowOff>
    </xdr:to>
    <xdr:grpSp>
      <xdr:nvGrpSpPr>
        <xdr:cNvPr id="4" name="Group 3">
          <a:extLst>
            <a:ext uri="{FF2B5EF4-FFF2-40B4-BE49-F238E27FC236}">
              <a16:creationId xmlns:a16="http://schemas.microsoft.com/office/drawing/2014/main" id="{524F59FF-0482-4150-86BE-985D91CB7371}"/>
            </a:ext>
          </a:extLst>
        </xdr:cNvPr>
        <xdr:cNvGrpSpPr/>
      </xdr:nvGrpSpPr>
      <xdr:grpSpPr>
        <a:xfrm>
          <a:off x="156882" y="1505323"/>
          <a:ext cx="2789333" cy="9861754"/>
          <a:chOff x="3074147" y="344955"/>
          <a:chExt cx="2789333" cy="10216606"/>
        </a:xfrm>
      </xdr:grpSpPr>
      <xdr:grpSp>
        <xdr:nvGrpSpPr>
          <xdr:cNvPr id="5" name="Group 4">
            <a:extLst>
              <a:ext uri="{FF2B5EF4-FFF2-40B4-BE49-F238E27FC236}">
                <a16:creationId xmlns:a16="http://schemas.microsoft.com/office/drawing/2014/main" id="{C927B169-7B0E-3E35-E91C-8BEE05500E76}"/>
              </a:ext>
            </a:extLst>
          </xdr:cNvPr>
          <xdr:cNvGrpSpPr/>
        </xdr:nvGrpSpPr>
        <xdr:grpSpPr>
          <a:xfrm>
            <a:off x="3074147" y="344955"/>
            <a:ext cx="2789333" cy="9884505"/>
            <a:chOff x="3074147" y="344955"/>
            <a:chExt cx="2789333" cy="9884505"/>
          </a:xfrm>
        </xdr:grpSpPr>
        <xdr:grpSp>
          <xdr:nvGrpSpPr>
            <xdr:cNvPr id="8" name="Group 7">
              <a:extLst>
                <a:ext uri="{FF2B5EF4-FFF2-40B4-BE49-F238E27FC236}">
                  <a16:creationId xmlns:a16="http://schemas.microsoft.com/office/drawing/2014/main" id="{08E286AF-BB2F-8203-85B3-E9520D5EC720}"/>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156" name="Rectangle: Top Corners Rounded 155">
                <a:hlinkClick xmlns:r="http://schemas.openxmlformats.org/officeDocument/2006/relationships" r:id="rId2"/>
                <a:extLst>
                  <a:ext uri="{FF2B5EF4-FFF2-40B4-BE49-F238E27FC236}">
                    <a16:creationId xmlns:a16="http://schemas.microsoft.com/office/drawing/2014/main" id="{52D8507F-21FD-ECBB-AC34-5CD11739DE4D}"/>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247" name="Rectangle: Top Corners Rounded 246">
                <a:extLst>
                  <a:ext uri="{FF2B5EF4-FFF2-40B4-BE49-F238E27FC236}">
                    <a16:creationId xmlns:a16="http://schemas.microsoft.com/office/drawing/2014/main" id="{D494FCA3-5CED-472E-1B63-C24BD7B48DD8}"/>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9" name="Group 8">
              <a:extLst>
                <a:ext uri="{FF2B5EF4-FFF2-40B4-BE49-F238E27FC236}">
                  <a16:creationId xmlns:a16="http://schemas.microsoft.com/office/drawing/2014/main" id="{ACBB9720-D885-A6AC-3D6F-F5952579EFD7}"/>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154" name="Rectangle: Top Corners Rounded 153">
                <a:hlinkClick xmlns:r="http://schemas.openxmlformats.org/officeDocument/2006/relationships" r:id="rId3"/>
                <a:extLst>
                  <a:ext uri="{FF2B5EF4-FFF2-40B4-BE49-F238E27FC236}">
                    <a16:creationId xmlns:a16="http://schemas.microsoft.com/office/drawing/2014/main" id="{BFB61320-B061-6487-6528-60E7E4FA398A}"/>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155" name="Rectangle: Top Corners Rounded 154">
                <a:extLst>
                  <a:ext uri="{FF2B5EF4-FFF2-40B4-BE49-F238E27FC236}">
                    <a16:creationId xmlns:a16="http://schemas.microsoft.com/office/drawing/2014/main" id="{29B9452C-E366-6D54-0C0E-3A1EA2D6E194}"/>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0" name="Group 9">
              <a:extLst>
                <a:ext uri="{FF2B5EF4-FFF2-40B4-BE49-F238E27FC236}">
                  <a16:creationId xmlns:a16="http://schemas.microsoft.com/office/drawing/2014/main" id="{AC1C3B11-FB29-8B20-862F-44992DB2340B}"/>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152" name="Rectangle: Top Corners Rounded 151">
                <a:hlinkClick xmlns:r="http://schemas.openxmlformats.org/officeDocument/2006/relationships" r:id="rId4"/>
                <a:extLst>
                  <a:ext uri="{FF2B5EF4-FFF2-40B4-BE49-F238E27FC236}">
                    <a16:creationId xmlns:a16="http://schemas.microsoft.com/office/drawing/2014/main" id="{E5102AF0-2364-6392-DF32-CA4C6DBF1795}"/>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153" name="Rectangle: Top Corners Rounded 152">
                <a:extLst>
                  <a:ext uri="{FF2B5EF4-FFF2-40B4-BE49-F238E27FC236}">
                    <a16:creationId xmlns:a16="http://schemas.microsoft.com/office/drawing/2014/main" id="{6122CB29-6DB4-BF97-D01C-2C277EAC3909}"/>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 name="Group 10">
              <a:extLst>
                <a:ext uri="{FF2B5EF4-FFF2-40B4-BE49-F238E27FC236}">
                  <a16:creationId xmlns:a16="http://schemas.microsoft.com/office/drawing/2014/main" id="{90CCCF6B-7B0A-1CCC-64B6-8203D8F5CC7B}"/>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150" name="Rectangle: Top Corners Rounded 149">
                <a:hlinkClick xmlns:r="http://schemas.openxmlformats.org/officeDocument/2006/relationships" r:id="rId5"/>
                <a:extLst>
                  <a:ext uri="{FF2B5EF4-FFF2-40B4-BE49-F238E27FC236}">
                    <a16:creationId xmlns:a16="http://schemas.microsoft.com/office/drawing/2014/main" id="{33D9132A-AB86-8ACB-9C18-2A3F1E70E074}"/>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151" name="Rectangle: Top Corners Rounded 150">
                <a:extLst>
                  <a:ext uri="{FF2B5EF4-FFF2-40B4-BE49-F238E27FC236}">
                    <a16:creationId xmlns:a16="http://schemas.microsoft.com/office/drawing/2014/main" id="{185B77EB-C313-28AA-14BE-D05B968F9480}"/>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2" name="Rounded Rectangle 33">
              <a:extLst>
                <a:ext uri="{FF2B5EF4-FFF2-40B4-BE49-F238E27FC236}">
                  <a16:creationId xmlns:a16="http://schemas.microsoft.com/office/drawing/2014/main" id="{67AB7715-9F6E-E8F1-A53E-A190850E586A}"/>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13" name="Group 12">
              <a:extLst>
                <a:ext uri="{FF2B5EF4-FFF2-40B4-BE49-F238E27FC236}">
                  <a16:creationId xmlns:a16="http://schemas.microsoft.com/office/drawing/2014/main" id="{CB4F47CF-7ED4-515B-1244-E6F33C34A7DF}"/>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148" name="Rectangle: Top Corners Rounded 147">
                <a:hlinkClick xmlns:r="http://schemas.openxmlformats.org/officeDocument/2006/relationships" r:id="rId6"/>
                <a:extLst>
                  <a:ext uri="{FF2B5EF4-FFF2-40B4-BE49-F238E27FC236}">
                    <a16:creationId xmlns:a16="http://schemas.microsoft.com/office/drawing/2014/main" id="{6496B8D6-27C8-F9AD-44D5-CE5EEBF33EE5}"/>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149" name="Rectangle: Top Corners Rounded 148">
                <a:extLst>
                  <a:ext uri="{FF2B5EF4-FFF2-40B4-BE49-F238E27FC236}">
                    <a16:creationId xmlns:a16="http://schemas.microsoft.com/office/drawing/2014/main" id="{EEB200D0-BC15-47B3-9748-22FDD1385166}"/>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4" name="Group 13">
              <a:extLst>
                <a:ext uri="{FF2B5EF4-FFF2-40B4-BE49-F238E27FC236}">
                  <a16:creationId xmlns:a16="http://schemas.microsoft.com/office/drawing/2014/main" id="{D48BD53B-3D3C-083A-D3A9-29FBDEBC69DC}"/>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146" name="Rectangle: Top Corners Rounded 145">
                <a:hlinkClick xmlns:r="http://schemas.openxmlformats.org/officeDocument/2006/relationships" r:id="rId7"/>
                <a:extLst>
                  <a:ext uri="{FF2B5EF4-FFF2-40B4-BE49-F238E27FC236}">
                    <a16:creationId xmlns:a16="http://schemas.microsoft.com/office/drawing/2014/main" id="{63E97980-3650-E549-92B8-4837C952E361}"/>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147" name="Rectangle: Top Corners Rounded 146">
                <a:extLst>
                  <a:ext uri="{FF2B5EF4-FFF2-40B4-BE49-F238E27FC236}">
                    <a16:creationId xmlns:a16="http://schemas.microsoft.com/office/drawing/2014/main" id="{ACCD070A-ED1D-CD60-DF60-D455FD86FDE9}"/>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 name="Group 14">
              <a:extLst>
                <a:ext uri="{FF2B5EF4-FFF2-40B4-BE49-F238E27FC236}">
                  <a16:creationId xmlns:a16="http://schemas.microsoft.com/office/drawing/2014/main" id="{992279F7-E5F4-5CA4-E06E-85CACFA8DCBD}"/>
                </a:ext>
              </a:extLst>
            </xdr:cNvPr>
            <xdr:cNvGrpSpPr/>
          </xdr:nvGrpSpPr>
          <xdr:grpSpPr>
            <a:xfrm>
              <a:off x="3119852" y="5256023"/>
              <a:ext cx="2731760" cy="2124208"/>
              <a:chOff x="3074147" y="6195660"/>
              <a:chExt cx="2731760" cy="2124208"/>
            </a:xfrm>
          </xdr:grpSpPr>
          <xdr:sp macro="" textlink="">
            <xdr:nvSpPr>
              <xdr:cNvPr id="63" name="Rounded Rectangle 33">
                <a:extLst>
                  <a:ext uri="{FF2B5EF4-FFF2-40B4-BE49-F238E27FC236}">
                    <a16:creationId xmlns:a16="http://schemas.microsoft.com/office/drawing/2014/main" id="{8138DFDD-DF79-DF8B-E69C-E47C8F9EB214}"/>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128" name="Group 127">
                <a:extLst>
                  <a:ext uri="{FF2B5EF4-FFF2-40B4-BE49-F238E27FC236}">
                    <a16:creationId xmlns:a16="http://schemas.microsoft.com/office/drawing/2014/main" id="{86BF332A-35E6-1D48-D2F5-B8B4C6673253}"/>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144" name="Rectangle: Top Corners Rounded 143">
                  <a:hlinkClick xmlns:r="http://schemas.openxmlformats.org/officeDocument/2006/relationships" r:id="rId8"/>
                  <a:extLst>
                    <a:ext uri="{FF2B5EF4-FFF2-40B4-BE49-F238E27FC236}">
                      <a16:creationId xmlns:a16="http://schemas.microsoft.com/office/drawing/2014/main" id="{D2214D78-1868-2CA6-1286-F67CE5C37BBA}"/>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145" name="Rectangle: Top Corners Rounded 144">
                  <a:extLst>
                    <a:ext uri="{FF2B5EF4-FFF2-40B4-BE49-F238E27FC236}">
                      <a16:creationId xmlns:a16="http://schemas.microsoft.com/office/drawing/2014/main" id="{A5B7DD87-1E30-131A-8BBF-EFFB4F84DBBC}"/>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29" name="Group 128">
                <a:extLst>
                  <a:ext uri="{FF2B5EF4-FFF2-40B4-BE49-F238E27FC236}">
                    <a16:creationId xmlns:a16="http://schemas.microsoft.com/office/drawing/2014/main" id="{ECD81A17-5810-258C-1EC0-C0B5AEB0C4F5}"/>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142" name="Rectangle: Top Corners Rounded 141">
                  <a:hlinkClick xmlns:r="http://schemas.openxmlformats.org/officeDocument/2006/relationships" r:id="rId9"/>
                  <a:extLst>
                    <a:ext uri="{FF2B5EF4-FFF2-40B4-BE49-F238E27FC236}">
                      <a16:creationId xmlns:a16="http://schemas.microsoft.com/office/drawing/2014/main" id="{78B6BB5F-AB41-1A1A-F9A3-D0F98D1EB94B}"/>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143" name="Rectangle: Top Corners Rounded 142">
                  <a:extLst>
                    <a:ext uri="{FF2B5EF4-FFF2-40B4-BE49-F238E27FC236}">
                      <a16:creationId xmlns:a16="http://schemas.microsoft.com/office/drawing/2014/main" id="{A6223F91-D458-4B5C-DCD8-E79D567FB59D}"/>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0" name="Group 129">
                <a:extLst>
                  <a:ext uri="{FF2B5EF4-FFF2-40B4-BE49-F238E27FC236}">
                    <a16:creationId xmlns:a16="http://schemas.microsoft.com/office/drawing/2014/main" id="{E3837EBF-19FC-8BFA-210B-8F53210E2834}"/>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140" name="Rectangle: Top Corners Rounded 139">
                  <a:hlinkClick xmlns:r="http://schemas.openxmlformats.org/officeDocument/2006/relationships" r:id="rId10"/>
                  <a:extLst>
                    <a:ext uri="{FF2B5EF4-FFF2-40B4-BE49-F238E27FC236}">
                      <a16:creationId xmlns:a16="http://schemas.microsoft.com/office/drawing/2014/main" id="{64931B2F-70A0-AD6F-52BD-7BEB9B4A6E1A}"/>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141" name="Rectangle: Top Corners Rounded 140">
                  <a:extLst>
                    <a:ext uri="{FF2B5EF4-FFF2-40B4-BE49-F238E27FC236}">
                      <a16:creationId xmlns:a16="http://schemas.microsoft.com/office/drawing/2014/main" id="{D2EBF8B6-7C6F-0A81-C4D1-8C5A794E65BE}"/>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1" name="Group 130">
                <a:extLst>
                  <a:ext uri="{FF2B5EF4-FFF2-40B4-BE49-F238E27FC236}">
                    <a16:creationId xmlns:a16="http://schemas.microsoft.com/office/drawing/2014/main" id="{62B46A4B-B513-DD57-E7A1-6B0189B8B3E6}"/>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138" name="Rectangle: Top Corners Rounded 137">
                  <a:hlinkClick xmlns:r="http://schemas.openxmlformats.org/officeDocument/2006/relationships" r:id="rId11"/>
                  <a:extLst>
                    <a:ext uri="{FF2B5EF4-FFF2-40B4-BE49-F238E27FC236}">
                      <a16:creationId xmlns:a16="http://schemas.microsoft.com/office/drawing/2014/main" id="{CBABDB43-ABEE-9AE3-1FCC-BBD92C768395}"/>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139" name="Rectangle: Top Corners Rounded 138">
                  <a:extLst>
                    <a:ext uri="{FF2B5EF4-FFF2-40B4-BE49-F238E27FC236}">
                      <a16:creationId xmlns:a16="http://schemas.microsoft.com/office/drawing/2014/main" id="{A9B81CAA-5915-6BC2-715D-16F7917AF2FA}"/>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2" name="Group 131">
                <a:extLst>
                  <a:ext uri="{FF2B5EF4-FFF2-40B4-BE49-F238E27FC236}">
                    <a16:creationId xmlns:a16="http://schemas.microsoft.com/office/drawing/2014/main" id="{FF791D27-60B9-CAC1-704F-E673E125E5C3}"/>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136" name="Rectangle: Top Corners Rounded 135">
                  <a:hlinkClick xmlns:r="http://schemas.openxmlformats.org/officeDocument/2006/relationships" r:id="rId12"/>
                  <a:extLst>
                    <a:ext uri="{FF2B5EF4-FFF2-40B4-BE49-F238E27FC236}">
                      <a16:creationId xmlns:a16="http://schemas.microsoft.com/office/drawing/2014/main" id="{4D3216D1-EEEC-73E4-1491-2548181A9F49}"/>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137" name="Rectangle: Top Corners Rounded 136">
                  <a:extLst>
                    <a:ext uri="{FF2B5EF4-FFF2-40B4-BE49-F238E27FC236}">
                      <a16:creationId xmlns:a16="http://schemas.microsoft.com/office/drawing/2014/main" id="{9B8F7640-9651-C864-562F-C5E0ACECFC56}"/>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3" name="Group 132">
                <a:extLst>
                  <a:ext uri="{FF2B5EF4-FFF2-40B4-BE49-F238E27FC236}">
                    <a16:creationId xmlns:a16="http://schemas.microsoft.com/office/drawing/2014/main" id="{C3D5BFEA-61C3-4D8C-AF93-3658335C208D}"/>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134" name="Rectangle: Top Corners Rounded 133">
                  <a:hlinkClick xmlns:r="http://schemas.openxmlformats.org/officeDocument/2006/relationships" r:id="rId13"/>
                  <a:extLst>
                    <a:ext uri="{FF2B5EF4-FFF2-40B4-BE49-F238E27FC236}">
                      <a16:creationId xmlns:a16="http://schemas.microsoft.com/office/drawing/2014/main" id="{A445CEDB-8D18-46F7-09DB-58DD60D1B7B8}"/>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135" name="Rectangle: Top Corners Rounded 134">
                  <a:extLst>
                    <a:ext uri="{FF2B5EF4-FFF2-40B4-BE49-F238E27FC236}">
                      <a16:creationId xmlns:a16="http://schemas.microsoft.com/office/drawing/2014/main" id="{7F963F0B-D148-CAB0-4961-828C927CB1BB}"/>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16" name="Group 15">
              <a:extLst>
                <a:ext uri="{FF2B5EF4-FFF2-40B4-BE49-F238E27FC236}">
                  <a16:creationId xmlns:a16="http://schemas.microsoft.com/office/drawing/2014/main" id="{E7F9B3AC-9368-A161-D4BE-209301AE5906}"/>
                </a:ext>
              </a:extLst>
            </xdr:cNvPr>
            <xdr:cNvGrpSpPr/>
          </xdr:nvGrpSpPr>
          <xdr:grpSpPr>
            <a:xfrm>
              <a:off x="3119852" y="7457030"/>
              <a:ext cx="2743628" cy="2151640"/>
              <a:chOff x="3074147" y="8433176"/>
              <a:chExt cx="2743628" cy="2151640"/>
            </a:xfrm>
          </xdr:grpSpPr>
          <xdr:sp macro="" textlink="">
            <xdr:nvSpPr>
              <xdr:cNvPr id="44" name="Rounded Rectangle 33">
                <a:extLst>
                  <a:ext uri="{FF2B5EF4-FFF2-40B4-BE49-F238E27FC236}">
                    <a16:creationId xmlns:a16="http://schemas.microsoft.com/office/drawing/2014/main" id="{7C8E91B7-2E0A-87C9-1CBD-AB19A20C329A}"/>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45" name="Group 44">
                <a:extLst>
                  <a:ext uri="{FF2B5EF4-FFF2-40B4-BE49-F238E27FC236}">
                    <a16:creationId xmlns:a16="http://schemas.microsoft.com/office/drawing/2014/main" id="{23793D37-BF19-DF4F-EF81-A682C5B73E1B}"/>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61" name="Rectangle: Top Corners Rounded 60">
                  <a:hlinkClick xmlns:r="http://schemas.openxmlformats.org/officeDocument/2006/relationships" r:id="rId14"/>
                  <a:extLst>
                    <a:ext uri="{FF2B5EF4-FFF2-40B4-BE49-F238E27FC236}">
                      <a16:creationId xmlns:a16="http://schemas.microsoft.com/office/drawing/2014/main" id="{E63AA70E-A490-42F3-ED19-C7B334307B16}"/>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62" name="Rectangle: Top Corners Rounded 61">
                  <a:extLst>
                    <a:ext uri="{FF2B5EF4-FFF2-40B4-BE49-F238E27FC236}">
                      <a16:creationId xmlns:a16="http://schemas.microsoft.com/office/drawing/2014/main" id="{A1A46A63-F6CC-B5C2-333F-50D974502B54}"/>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6" name="Group 45">
                <a:extLst>
                  <a:ext uri="{FF2B5EF4-FFF2-40B4-BE49-F238E27FC236}">
                    <a16:creationId xmlns:a16="http://schemas.microsoft.com/office/drawing/2014/main" id="{67EA0A08-2F80-D10F-9C68-133B196EEAA7}"/>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59" name="Rectangle: Top Corners Rounded 58">
                  <a:hlinkClick xmlns:r="http://schemas.openxmlformats.org/officeDocument/2006/relationships" r:id="rId15"/>
                  <a:extLst>
                    <a:ext uri="{FF2B5EF4-FFF2-40B4-BE49-F238E27FC236}">
                      <a16:creationId xmlns:a16="http://schemas.microsoft.com/office/drawing/2014/main" id="{FB9BCC8C-20E1-ED95-DA26-420540C2974F}"/>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60" name="Rectangle: Top Corners Rounded 59">
                  <a:extLst>
                    <a:ext uri="{FF2B5EF4-FFF2-40B4-BE49-F238E27FC236}">
                      <a16:creationId xmlns:a16="http://schemas.microsoft.com/office/drawing/2014/main" id="{F6A719C9-40AE-ECD7-12FD-5607833AE868}"/>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7" name="Group 46">
                <a:extLst>
                  <a:ext uri="{FF2B5EF4-FFF2-40B4-BE49-F238E27FC236}">
                    <a16:creationId xmlns:a16="http://schemas.microsoft.com/office/drawing/2014/main" id="{3ABE460B-249D-56AD-A914-1F5049C7042F}"/>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57" name="Rectangle: Top Corners Rounded 56">
                  <a:hlinkClick xmlns:r="http://schemas.openxmlformats.org/officeDocument/2006/relationships" r:id="rId16"/>
                  <a:extLst>
                    <a:ext uri="{FF2B5EF4-FFF2-40B4-BE49-F238E27FC236}">
                      <a16:creationId xmlns:a16="http://schemas.microsoft.com/office/drawing/2014/main" id="{E65BB937-8262-FD77-3747-DBD687A94ADC}"/>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58" name="Rectangle: Top Corners Rounded 57">
                  <a:extLst>
                    <a:ext uri="{FF2B5EF4-FFF2-40B4-BE49-F238E27FC236}">
                      <a16:creationId xmlns:a16="http://schemas.microsoft.com/office/drawing/2014/main" id="{940D0105-0150-2A14-6DF9-017198444693}"/>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8" name="Group 47">
                <a:extLst>
                  <a:ext uri="{FF2B5EF4-FFF2-40B4-BE49-F238E27FC236}">
                    <a16:creationId xmlns:a16="http://schemas.microsoft.com/office/drawing/2014/main" id="{E2A38522-7491-5726-BF2E-C84052D0C154}"/>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55" name="Rectangle: Top Corners Rounded 54">
                  <a:hlinkClick xmlns:r="http://schemas.openxmlformats.org/officeDocument/2006/relationships" r:id="rId17"/>
                  <a:extLst>
                    <a:ext uri="{FF2B5EF4-FFF2-40B4-BE49-F238E27FC236}">
                      <a16:creationId xmlns:a16="http://schemas.microsoft.com/office/drawing/2014/main" id="{07AC0FF5-A48D-5030-BFAB-1E896AC4D76B}"/>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56" name="Rectangle: Top Corners Rounded 55">
                  <a:extLst>
                    <a:ext uri="{FF2B5EF4-FFF2-40B4-BE49-F238E27FC236}">
                      <a16:creationId xmlns:a16="http://schemas.microsoft.com/office/drawing/2014/main" id="{9C4A18B9-E442-7966-60DD-6CE9A3ABCFAB}"/>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9" name="Group 48">
                <a:extLst>
                  <a:ext uri="{FF2B5EF4-FFF2-40B4-BE49-F238E27FC236}">
                    <a16:creationId xmlns:a16="http://schemas.microsoft.com/office/drawing/2014/main" id="{66419EE6-4D25-BB65-3E6B-6E42D5F38863}"/>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53" name="Rectangle: Top Corners Rounded 52">
                  <a:hlinkClick xmlns:r="http://schemas.openxmlformats.org/officeDocument/2006/relationships" r:id="rId18"/>
                  <a:extLst>
                    <a:ext uri="{FF2B5EF4-FFF2-40B4-BE49-F238E27FC236}">
                      <a16:creationId xmlns:a16="http://schemas.microsoft.com/office/drawing/2014/main" id="{1519A175-4621-9D1D-C2D1-417F05BF3C7A}"/>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54" name="Rectangle: Top Corners Rounded 53">
                  <a:extLst>
                    <a:ext uri="{FF2B5EF4-FFF2-40B4-BE49-F238E27FC236}">
                      <a16:creationId xmlns:a16="http://schemas.microsoft.com/office/drawing/2014/main" id="{BC7E9CED-02FB-058A-FB4C-DC58CE3EC89D}"/>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0" name="Group 49">
                <a:extLst>
                  <a:ext uri="{FF2B5EF4-FFF2-40B4-BE49-F238E27FC236}">
                    <a16:creationId xmlns:a16="http://schemas.microsoft.com/office/drawing/2014/main" id="{59211C30-71A8-3F32-3E1C-62F336BDF4AC}"/>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51" name="Rectangle: Top Corners Rounded 50">
                  <a:hlinkClick xmlns:r="http://schemas.openxmlformats.org/officeDocument/2006/relationships" r:id="rId19"/>
                  <a:extLst>
                    <a:ext uri="{FF2B5EF4-FFF2-40B4-BE49-F238E27FC236}">
                      <a16:creationId xmlns:a16="http://schemas.microsoft.com/office/drawing/2014/main" id="{DD4AC300-7692-AC09-C053-C231E8EE888B}"/>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52" name="Rectangle: Top Corners Rounded 51">
                  <a:extLst>
                    <a:ext uri="{FF2B5EF4-FFF2-40B4-BE49-F238E27FC236}">
                      <a16:creationId xmlns:a16="http://schemas.microsoft.com/office/drawing/2014/main" id="{C59E7F9C-EFDF-D16C-515C-BE69825EC458}"/>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17" name="Rounded Rectangle 33">
              <a:extLst>
                <a:ext uri="{FF2B5EF4-FFF2-40B4-BE49-F238E27FC236}">
                  <a16:creationId xmlns:a16="http://schemas.microsoft.com/office/drawing/2014/main" id="{79119E9E-EEC8-AFBC-FA0E-7DEA57097FDF}"/>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18" name="Group 17">
              <a:extLst>
                <a:ext uri="{FF2B5EF4-FFF2-40B4-BE49-F238E27FC236}">
                  <a16:creationId xmlns:a16="http://schemas.microsoft.com/office/drawing/2014/main" id="{B0F439BF-8A56-A952-5125-9F0B60AA24B9}"/>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42" name="Rectangle: Top Corners Rounded 41">
                <a:hlinkClick xmlns:r="http://schemas.openxmlformats.org/officeDocument/2006/relationships" r:id="rId20"/>
                <a:extLst>
                  <a:ext uri="{FF2B5EF4-FFF2-40B4-BE49-F238E27FC236}">
                    <a16:creationId xmlns:a16="http://schemas.microsoft.com/office/drawing/2014/main" id="{747BE33E-8EE7-A56C-F7CD-4C44627E237D}"/>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43" name="Rectangle: Top Corners Rounded 42">
                <a:extLst>
                  <a:ext uri="{FF2B5EF4-FFF2-40B4-BE49-F238E27FC236}">
                    <a16:creationId xmlns:a16="http://schemas.microsoft.com/office/drawing/2014/main" id="{775C44B5-6C1A-4D69-2900-5D7F7AF30679}"/>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9" name="Group 18">
              <a:extLst>
                <a:ext uri="{FF2B5EF4-FFF2-40B4-BE49-F238E27FC236}">
                  <a16:creationId xmlns:a16="http://schemas.microsoft.com/office/drawing/2014/main" id="{6A3E4BDC-8994-D1BA-4E2E-1B17C3FE2EF6}"/>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40" name="Rectangle: Top Corners Rounded 39">
                <a:hlinkClick xmlns:r="http://schemas.openxmlformats.org/officeDocument/2006/relationships" r:id="rId21"/>
                <a:extLst>
                  <a:ext uri="{FF2B5EF4-FFF2-40B4-BE49-F238E27FC236}">
                    <a16:creationId xmlns:a16="http://schemas.microsoft.com/office/drawing/2014/main" id="{74384020-0974-4141-B433-0BBE8711D9AC}"/>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41" name="Rectangle: Top Corners Rounded 40">
                <a:extLst>
                  <a:ext uri="{FF2B5EF4-FFF2-40B4-BE49-F238E27FC236}">
                    <a16:creationId xmlns:a16="http://schemas.microsoft.com/office/drawing/2014/main" id="{AB0D8F29-705B-6A87-F2C9-18284E3992E7}"/>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0" name="Group 19">
              <a:extLst>
                <a:ext uri="{FF2B5EF4-FFF2-40B4-BE49-F238E27FC236}">
                  <a16:creationId xmlns:a16="http://schemas.microsoft.com/office/drawing/2014/main" id="{FD6E7832-CB83-49B1-37A0-04A3422A202C}"/>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38" name="Rectangle: Top Corners Rounded 37">
                <a:hlinkClick xmlns:r="http://schemas.openxmlformats.org/officeDocument/2006/relationships" r:id="rId22"/>
                <a:extLst>
                  <a:ext uri="{FF2B5EF4-FFF2-40B4-BE49-F238E27FC236}">
                    <a16:creationId xmlns:a16="http://schemas.microsoft.com/office/drawing/2014/main" id="{194DD160-29D7-2723-A5BF-29BAFAAD9325}"/>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39" name="Rectangle: Top Corners Rounded 38">
                <a:extLst>
                  <a:ext uri="{FF2B5EF4-FFF2-40B4-BE49-F238E27FC236}">
                    <a16:creationId xmlns:a16="http://schemas.microsoft.com/office/drawing/2014/main" id="{E2A91F56-C5F3-DB19-42E6-BDBA647D8F04}"/>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1" name="Group 20">
              <a:extLst>
                <a:ext uri="{FF2B5EF4-FFF2-40B4-BE49-F238E27FC236}">
                  <a16:creationId xmlns:a16="http://schemas.microsoft.com/office/drawing/2014/main" id="{9D33B8B3-2921-37F3-41D1-6C0CBEC9CFFF}"/>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36" name="Rectangle: Top Corners Rounded 35">
                <a:hlinkClick xmlns:r="http://schemas.openxmlformats.org/officeDocument/2006/relationships" r:id="rId23"/>
                <a:extLst>
                  <a:ext uri="{FF2B5EF4-FFF2-40B4-BE49-F238E27FC236}">
                    <a16:creationId xmlns:a16="http://schemas.microsoft.com/office/drawing/2014/main" id="{AD156C4E-E155-7CD8-B2F8-987892835D9F}"/>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37" name="Rectangle: Top Corners Rounded 36">
                <a:extLst>
                  <a:ext uri="{FF2B5EF4-FFF2-40B4-BE49-F238E27FC236}">
                    <a16:creationId xmlns:a16="http://schemas.microsoft.com/office/drawing/2014/main" id="{92671838-045A-8EBF-E833-90FA81703D72}"/>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2" name="Group 21">
              <a:extLst>
                <a:ext uri="{FF2B5EF4-FFF2-40B4-BE49-F238E27FC236}">
                  <a16:creationId xmlns:a16="http://schemas.microsoft.com/office/drawing/2014/main" id="{D7985253-5B9D-1FDF-B39C-7BC7BC7687E2}"/>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34" name="Rectangle: Top Corners Rounded 33">
                <a:hlinkClick xmlns:r="http://schemas.openxmlformats.org/officeDocument/2006/relationships" r:id="rId24"/>
                <a:extLst>
                  <a:ext uri="{FF2B5EF4-FFF2-40B4-BE49-F238E27FC236}">
                    <a16:creationId xmlns:a16="http://schemas.microsoft.com/office/drawing/2014/main" id="{670C3135-761F-5921-1350-C2ADDA6D5DD7}"/>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35" name="Rectangle: Top Corners Rounded 34">
                <a:extLst>
                  <a:ext uri="{FF2B5EF4-FFF2-40B4-BE49-F238E27FC236}">
                    <a16:creationId xmlns:a16="http://schemas.microsoft.com/office/drawing/2014/main" id="{8BFF80E5-0D6E-8F30-18C9-58DCAE947180}"/>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3" name="Group 22">
              <a:extLst>
                <a:ext uri="{FF2B5EF4-FFF2-40B4-BE49-F238E27FC236}">
                  <a16:creationId xmlns:a16="http://schemas.microsoft.com/office/drawing/2014/main" id="{8A362D4E-EB37-40BE-FE09-1EA746507167}"/>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32" name="Rectangle: Top Corners Rounded 31">
                <a:hlinkClick xmlns:r="http://schemas.openxmlformats.org/officeDocument/2006/relationships" r:id="rId25"/>
                <a:extLst>
                  <a:ext uri="{FF2B5EF4-FFF2-40B4-BE49-F238E27FC236}">
                    <a16:creationId xmlns:a16="http://schemas.microsoft.com/office/drawing/2014/main" id="{65C25A28-6115-D249-6BCE-E06903F8C3E3}"/>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33" name="Rectangle: Top Corners Rounded 32">
                <a:extLst>
                  <a:ext uri="{FF2B5EF4-FFF2-40B4-BE49-F238E27FC236}">
                    <a16:creationId xmlns:a16="http://schemas.microsoft.com/office/drawing/2014/main" id="{1DB69733-0CF6-F3B9-FD51-9B810AE2ADEC}"/>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4" name="Group 23">
              <a:extLst>
                <a:ext uri="{FF2B5EF4-FFF2-40B4-BE49-F238E27FC236}">
                  <a16:creationId xmlns:a16="http://schemas.microsoft.com/office/drawing/2014/main" id="{52DABBF4-9DBF-CA3B-51BE-A3AB07DB6231}"/>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30" name="Rectangle: Top Corners Rounded 29">
                <a:hlinkClick xmlns:r="http://schemas.openxmlformats.org/officeDocument/2006/relationships" r:id="rId26"/>
                <a:extLst>
                  <a:ext uri="{FF2B5EF4-FFF2-40B4-BE49-F238E27FC236}">
                    <a16:creationId xmlns:a16="http://schemas.microsoft.com/office/drawing/2014/main" id="{1B534BB4-5B42-867D-C4A5-ACC1DCE4052D}"/>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31" name="Rectangle: Top Corners Rounded 30">
                <a:extLst>
                  <a:ext uri="{FF2B5EF4-FFF2-40B4-BE49-F238E27FC236}">
                    <a16:creationId xmlns:a16="http://schemas.microsoft.com/office/drawing/2014/main" id="{B6828C14-55F3-B306-6A04-F5E6DC2AC9AC}"/>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5" name="Group 24">
              <a:extLst>
                <a:ext uri="{FF2B5EF4-FFF2-40B4-BE49-F238E27FC236}">
                  <a16:creationId xmlns:a16="http://schemas.microsoft.com/office/drawing/2014/main" id="{86012C7F-DDE5-9151-FA6E-395A25FB8A7A}"/>
                </a:ext>
              </a:extLst>
            </xdr:cNvPr>
            <xdr:cNvGrpSpPr/>
          </xdr:nvGrpSpPr>
          <xdr:grpSpPr>
            <a:xfrm>
              <a:off x="3131721" y="9724270"/>
              <a:ext cx="2731751" cy="505190"/>
              <a:chOff x="3074147" y="10723689"/>
              <a:chExt cx="2731751" cy="505190"/>
            </a:xfrm>
          </xdr:grpSpPr>
          <xdr:grpSp>
            <xdr:nvGrpSpPr>
              <xdr:cNvPr id="26" name="Group 25">
                <a:extLst>
                  <a:ext uri="{FF2B5EF4-FFF2-40B4-BE49-F238E27FC236}">
                    <a16:creationId xmlns:a16="http://schemas.microsoft.com/office/drawing/2014/main" id="{2BE6E198-CB58-5010-7BE1-BA1E7544DAE3}"/>
                  </a:ext>
                </a:extLst>
              </xdr:cNvPr>
              <xdr:cNvGrpSpPr/>
            </xdr:nvGrpSpPr>
            <xdr:grpSpPr>
              <a:xfrm>
                <a:off x="3259952" y="10953495"/>
                <a:ext cx="2545946" cy="275384"/>
                <a:chOff x="3271821" y="10945459"/>
                <a:chExt cx="2545946" cy="275384"/>
              </a:xfrm>
            </xdr:grpSpPr>
            <xdr:sp macro="" textlink="">
              <xdr:nvSpPr>
                <xdr:cNvPr id="28" name="Rectangle: Top Corners Rounded 27">
                  <a:hlinkClick xmlns:r="http://schemas.openxmlformats.org/officeDocument/2006/relationships" r:id="rId27"/>
                  <a:extLst>
                    <a:ext uri="{FF2B5EF4-FFF2-40B4-BE49-F238E27FC236}">
                      <a16:creationId xmlns:a16="http://schemas.microsoft.com/office/drawing/2014/main" id="{FADC1CA2-38C6-3B53-C1CA-B24955F78D93}"/>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29" name="Rectangle: Top Corners Rounded 28">
                  <a:extLst>
                    <a:ext uri="{FF2B5EF4-FFF2-40B4-BE49-F238E27FC236}">
                      <a16:creationId xmlns:a16="http://schemas.microsoft.com/office/drawing/2014/main" id="{A796A324-3FC8-DF3F-FCCC-AB3C65BCFD6A}"/>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27" name="Rounded Rectangle 33">
                <a:extLst>
                  <a:ext uri="{FF2B5EF4-FFF2-40B4-BE49-F238E27FC236}">
                    <a16:creationId xmlns:a16="http://schemas.microsoft.com/office/drawing/2014/main" id="{3014EB72-0B26-E5E9-37EC-9AD1B29D1A19}"/>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6" name="Rectangle: Top Corners Rounded 5">
            <a:hlinkClick xmlns:r="http://schemas.openxmlformats.org/officeDocument/2006/relationships" r:id="rId28"/>
            <a:extLst>
              <a:ext uri="{FF2B5EF4-FFF2-40B4-BE49-F238E27FC236}">
                <a16:creationId xmlns:a16="http://schemas.microsoft.com/office/drawing/2014/main" id="{2BB923E8-82AF-1BE9-E819-99399D48A4DC}"/>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7" name="Rectangle: Top Corners Rounded 6">
            <a:extLst>
              <a:ext uri="{FF2B5EF4-FFF2-40B4-BE49-F238E27FC236}">
                <a16:creationId xmlns:a16="http://schemas.microsoft.com/office/drawing/2014/main" id="{A2E7E087-5986-57B8-3944-34BFF86DEECA}"/>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243164</xdr:colOff>
      <xdr:row>41</xdr:row>
      <xdr:rowOff>169364</xdr:rowOff>
    </xdr:from>
    <xdr:to>
      <xdr:col>39</xdr:col>
      <xdr:colOff>299227</xdr:colOff>
      <xdr:row>95</xdr:row>
      <xdr:rowOff>112058</xdr:rowOff>
    </xdr:to>
    <xdr:pic>
      <xdr:nvPicPr>
        <xdr:cNvPr id="2" name="Picture 1">
          <a:extLst>
            <a:ext uri="{FF2B5EF4-FFF2-40B4-BE49-F238E27FC236}">
              <a16:creationId xmlns:a16="http://schemas.microsoft.com/office/drawing/2014/main" id="{E94F9646-96B5-438E-8D12-AC48810733F7}"/>
            </a:ext>
          </a:extLst>
        </xdr:cNvPr>
        <xdr:cNvPicPr>
          <a:picLocks noChangeAspect="1"/>
        </xdr:cNvPicPr>
      </xdr:nvPicPr>
      <xdr:blipFill>
        <a:blip xmlns:r="http://schemas.openxmlformats.org/officeDocument/2006/relationships" r:embed="rId1"/>
        <a:stretch>
          <a:fillRect/>
        </a:stretch>
      </xdr:blipFill>
      <xdr:spPr>
        <a:xfrm>
          <a:off x="3223929" y="8058305"/>
          <a:ext cx="20271474" cy="10229694"/>
        </a:xfrm>
        <a:prstGeom prst="rect">
          <a:avLst/>
        </a:prstGeom>
      </xdr:spPr>
    </xdr:pic>
    <xdr:clientData/>
  </xdr:twoCellAnchor>
  <xdr:twoCellAnchor editAs="oneCell">
    <xdr:from>
      <xdr:col>1</xdr:col>
      <xdr:colOff>0</xdr:colOff>
      <xdr:row>0</xdr:row>
      <xdr:rowOff>0</xdr:rowOff>
    </xdr:from>
    <xdr:to>
      <xdr:col>3</xdr:col>
      <xdr:colOff>115784</xdr:colOff>
      <xdr:row>2</xdr:row>
      <xdr:rowOff>142875</xdr:rowOff>
    </xdr:to>
    <xdr:pic>
      <xdr:nvPicPr>
        <xdr:cNvPr id="4" name="Picture 2">
          <a:extLst>
            <a:ext uri="{FF2B5EF4-FFF2-40B4-BE49-F238E27FC236}">
              <a16:creationId xmlns:a16="http://schemas.microsoft.com/office/drawing/2014/main" id="{31799268-8F3B-4383-8AEB-5CFCA153DD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2321" y="0"/>
          <a:ext cx="1487384" cy="523875"/>
        </a:xfrm>
        <a:prstGeom prst="rect">
          <a:avLst/>
        </a:prstGeom>
      </xdr:spPr>
    </xdr:pic>
    <xdr:clientData/>
  </xdr:twoCellAnchor>
  <xdr:twoCellAnchor>
    <xdr:from>
      <xdr:col>0</xdr:col>
      <xdr:colOff>145676</xdr:colOff>
      <xdr:row>8</xdr:row>
      <xdr:rowOff>0</xdr:rowOff>
    </xdr:from>
    <xdr:to>
      <xdr:col>4</xdr:col>
      <xdr:colOff>637803</xdr:colOff>
      <xdr:row>61</xdr:row>
      <xdr:rowOff>120106</xdr:rowOff>
    </xdr:to>
    <xdr:grpSp>
      <xdr:nvGrpSpPr>
        <xdr:cNvPr id="344" name="Group 343">
          <a:extLst>
            <a:ext uri="{FF2B5EF4-FFF2-40B4-BE49-F238E27FC236}">
              <a16:creationId xmlns:a16="http://schemas.microsoft.com/office/drawing/2014/main" id="{9BF1D49B-7D36-AA22-194D-A1051E22E6BB}"/>
            </a:ext>
          </a:extLst>
        </xdr:cNvPr>
        <xdr:cNvGrpSpPr/>
      </xdr:nvGrpSpPr>
      <xdr:grpSpPr>
        <a:xfrm>
          <a:off x="145676" y="1602441"/>
          <a:ext cx="2789333" cy="10216606"/>
          <a:chOff x="3074147" y="344955"/>
          <a:chExt cx="2789333" cy="10216606"/>
        </a:xfrm>
      </xdr:grpSpPr>
      <xdr:grpSp>
        <xdr:nvGrpSpPr>
          <xdr:cNvPr id="345" name="Group 344">
            <a:extLst>
              <a:ext uri="{FF2B5EF4-FFF2-40B4-BE49-F238E27FC236}">
                <a16:creationId xmlns:a16="http://schemas.microsoft.com/office/drawing/2014/main" id="{F2084C97-34C4-DAF3-F3C9-63D3AE68917F}"/>
              </a:ext>
            </a:extLst>
          </xdr:cNvPr>
          <xdr:cNvGrpSpPr/>
        </xdr:nvGrpSpPr>
        <xdr:grpSpPr>
          <a:xfrm>
            <a:off x="3074147" y="344955"/>
            <a:ext cx="2789333" cy="9884505"/>
            <a:chOff x="3074147" y="344955"/>
            <a:chExt cx="2789333" cy="9884505"/>
          </a:xfrm>
        </xdr:grpSpPr>
        <xdr:grpSp>
          <xdr:nvGrpSpPr>
            <xdr:cNvPr id="348" name="Group 347">
              <a:extLst>
                <a:ext uri="{FF2B5EF4-FFF2-40B4-BE49-F238E27FC236}">
                  <a16:creationId xmlns:a16="http://schemas.microsoft.com/office/drawing/2014/main" id="{33F3E1B9-69FA-6C5D-AA60-280CEA2A9260}"/>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432" name="Rectangle: Top Corners Rounded 431">
                <a:hlinkClick xmlns:r="http://schemas.openxmlformats.org/officeDocument/2006/relationships" r:id="rId3"/>
                <a:extLst>
                  <a:ext uri="{FF2B5EF4-FFF2-40B4-BE49-F238E27FC236}">
                    <a16:creationId xmlns:a16="http://schemas.microsoft.com/office/drawing/2014/main" id="{D44AB151-A469-754F-BFE7-C4F2E9EF0573}"/>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433" name="Rectangle: Top Corners Rounded 432">
                <a:extLst>
                  <a:ext uri="{FF2B5EF4-FFF2-40B4-BE49-F238E27FC236}">
                    <a16:creationId xmlns:a16="http://schemas.microsoft.com/office/drawing/2014/main" id="{44586942-03E6-60FD-0AC3-5A6D07B0CF80}"/>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49" name="Group 348">
              <a:extLst>
                <a:ext uri="{FF2B5EF4-FFF2-40B4-BE49-F238E27FC236}">
                  <a16:creationId xmlns:a16="http://schemas.microsoft.com/office/drawing/2014/main" id="{A9551C75-46A7-CEA5-569B-1DB9287A7FA0}"/>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430" name="Rectangle: Top Corners Rounded 429">
                <a:hlinkClick xmlns:r="http://schemas.openxmlformats.org/officeDocument/2006/relationships" r:id="rId4"/>
                <a:extLst>
                  <a:ext uri="{FF2B5EF4-FFF2-40B4-BE49-F238E27FC236}">
                    <a16:creationId xmlns:a16="http://schemas.microsoft.com/office/drawing/2014/main" id="{9646102B-49DB-E983-E8A3-420C2E2963BD}"/>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431" name="Rectangle: Top Corners Rounded 430">
                <a:extLst>
                  <a:ext uri="{FF2B5EF4-FFF2-40B4-BE49-F238E27FC236}">
                    <a16:creationId xmlns:a16="http://schemas.microsoft.com/office/drawing/2014/main" id="{2AD06532-31C1-9FE3-B706-1344CD43D591}"/>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50" name="Group 349">
              <a:extLst>
                <a:ext uri="{FF2B5EF4-FFF2-40B4-BE49-F238E27FC236}">
                  <a16:creationId xmlns:a16="http://schemas.microsoft.com/office/drawing/2014/main" id="{695E235B-455B-A0DF-D803-37C8F1471082}"/>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428" name="Rectangle: Top Corners Rounded 427">
                <a:hlinkClick xmlns:r="http://schemas.openxmlformats.org/officeDocument/2006/relationships" r:id="rId5"/>
                <a:extLst>
                  <a:ext uri="{FF2B5EF4-FFF2-40B4-BE49-F238E27FC236}">
                    <a16:creationId xmlns:a16="http://schemas.microsoft.com/office/drawing/2014/main" id="{E42825B8-7DAE-A36B-0928-6FADC5E6C84C}"/>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429" name="Rectangle: Top Corners Rounded 428">
                <a:extLst>
                  <a:ext uri="{FF2B5EF4-FFF2-40B4-BE49-F238E27FC236}">
                    <a16:creationId xmlns:a16="http://schemas.microsoft.com/office/drawing/2014/main" id="{B75B8A64-76F6-B347-EFC8-4ABD0C58FCF9}"/>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51" name="Group 350">
              <a:extLst>
                <a:ext uri="{FF2B5EF4-FFF2-40B4-BE49-F238E27FC236}">
                  <a16:creationId xmlns:a16="http://schemas.microsoft.com/office/drawing/2014/main" id="{A2C47516-DD66-D5BB-1A53-AD2F8C464197}"/>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426" name="Rectangle: Top Corners Rounded 425">
                <a:hlinkClick xmlns:r="http://schemas.openxmlformats.org/officeDocument/2006/relationships" r:id="rId6"/>
                <a:extLst>
                  <a:ext uri="{FF2B5EF4-FFF2-40B4-BE49-F238E27FC236}">
                    <a16:creationId xmlns:a16="http://schemas.microsoft.com/office/drawing/2014/main" id="{4F20B8D9-273E-C572-B8E8-355AFBFD576D}"/>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427" name="Rectangle: Top Corners Rounded 426">
                <a:extLst>
                  <a:ext uri="{FF2B5EF4-FFF2-40B4-BE49-F238E27FC236}">
                    <a16:creationId xmlns:a16="http://schemas.microsoft.com/office/drawing/2014/main" id="{BE335420-F5FD-0FC9-D7EC-E5744E658B0F}"/>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352" name="Rounded Rectangle 33">
              <a:extLst>
                <a:ext uri="{FF2B5EF4-FFF2-40B4-BE49-F238E27FC236}">
                  <a16:creationId xmlns:a16="http://schemas.microsoft.com/office/drawing/2014/main" id="{C7CA7075-4B44-4DDB-843A-0C2703CE7A67}"/>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353" name="Group 352">
              <a:extLst>
                <a:ext uri="{FF2B5EF4-FFF2-40B4-BE49-F238E27FC236}">
                  <a16:creationId xmlns:a16="http://schemas.microsoft.com/office/drawing/2014/main" id="{AA918213-3811-A177-FEE0-CC02D25AE084}"/>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424" name="Rectangle: Top Corners Rounded 423">
                <a:hlinkClick xmlns:r="http://schemas.openxmlformats.org/officeDocument/2006/relationships" r:id="rId7"/>
                <a:extLst>
                  <a:ext uri="{FF2B5EF4-FFF2-40B4-BE49-F238E27FC236}">
                    <a16:creationId xmlns:a16="http://schemas.microsoft.com/office/drawing/2014/main" id="{53695D8C-A06B-A79E-9234-CA3DEC7B5179}"/>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425" name="Rectangle: Top Corners Rounded 424">
                <a:extLst>
                  <a:ext uri="{FF2B5EF4-FFF2-40B4-BE49-F238E27FC236}">
                    <a16:creationId xmlns:a16="http://schemas.microsoft.com/office/drawing/2014/main" id="{163C4FBA-417A-A479-F001-51A89BFCEA4E}"/>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54" name="Group 353">
              <a:extLst>
                <a:ext uri="{FF2B5EF4-FFF2-40B4-BE49-F238E27FC236}">
                  <a16:creationId xmlns:a16="http://schemas.microsoft.com/office/drawing/2014/main" id="{7735D45D-4B22-5D67-DE80-8E5AAB19F9AC}"/>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422" name="Rectangle: Top Corners Rounded 421">
                <a:hlinkClick xmlns:r="http://schemas.openxmlformats.org/officeDocument/2006/relationships" r:id="rId8"/>
                <a:extLst>
                  <a:ext uri="{FF2B5EF4-FFF2-40B4-BE49-F238E27FC236}">
                    <a16:creationId xmlns:a16="http://schemas.microsoft.com/office/drawing/2014/main" id="{7DDB0327-3DF3-87D1-9C4D-E1A7746FB171}"/>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423" name="Rectangle: Top Corners Rounded 422">
                <a:extLst>
                  <a:ext uri="{FF2B5EF4-FFF2-40B4-BE49-F238E27FC236}">
                    <a16:creationId xmlns:a16="http://schemas.microsoft.com/office/drawing/2014/main" id="{34B92BD0-C480-0358-9D1B-089CA57DAA9E}"/>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55" name="Group 354">
              <a:extLst>
                <a:ext uri="{FF2B5EF4-FFF2-40B4-BE49-F238E27FC236}">
                  <a16:creationId xmlns:a16="http://schemas.microsoft.com/office/drawing/2014/main" id="{6EEC9230-85C7-D42E-D52A-608F282A252E}"/>
                </a:ext>
              </a:extLst>
            </xdr:cNvPr>
            <xdr:cNvGrpSpPr/>
          </xdr:nvGrpSpPr>
          <xdr:grpSpPr>
            <a:xfrm>
              <a:off x="3119852" y="5256023"/>
              <a:ext cx="2731760" cy="2124208"/>
              <a:chOff x="3074147" y="6195660"/>
              <a:chExt cx="2731760" cy="2124208"/>
            </a:xfrm>
          </xdr:grpSpPr>
          <xdr:sp macro="" textlink="">
            <xdr:nvSpPr>
              <xdr:cNvPr id="403" name="Rounded Rectangle 33">
                <a:extLst>
                  <a:ext uri="{FF2B5EF4-FFF2-40B4-BE49-F238E27FC236}">
                    <a16:creationId xmlns:a16="http://schemas.microsoft.com/office/drawing/2014/main" id="{F98A62F7-ABD3-A2ED-DB17-6A5F75A9E472}"/>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404" name="Group 403">
                <a:extLst>
                  <a:ext uri="{FF2B5EF4-FFF2-40B4-BE49-F238E27FC236}">
                    <a16:creationId xmlns:a16="http://schemas.microsoft.com/office/drawing/2014/main" id="{2F83D338-3383-ABF7-0165-9D1C99F72013}"/>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420" name="Rectangle: Top Corners Rounded 419">
                  <a:hlinkClick xmlns:r="http://schemas.openxmlformats.org/officeDocument/2006/relationships" r:id="rId9"/>
                  <a:extLst>
                    <a:ext uri="{FF2B5EF4-FFF2-40B4-BE49-F238E27FC236}">
                      <a16:creationId xmlns:a16="http://schemas.microsoft.com/office/drawing/2014/main" id="{FAB736A6-F170-9230-92F2-7E8AA62D0E2C}"/>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421" name="Rectangle: Top Corners Rounded 420">
                  <a:extLst>
                    <a:ext uri="{FF2B5EF4-FFF2-40B4-BE49-F238E27FC236}">
                      <a16:creationId xmlns:a16="http://schemas.microsoft.com/office/drawing/2014/main" id="{7F25475D-BC2B-1A1F-75C3-4902D7C514C7}"/>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05" name="Group 404">
                <a:extLst>
                  <a:ext uri="{FF2B5EF4-FFF2-40B4-BE49-F238E27FC236}">
                    <a16:creationId xmlns:a16="http://schemas.microsoft.com/office/drawing/2014/main" id="{83A890A1-54A7-5CE2-32B9-30E5BFC7609B}"/>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418" name="Rectangle: Top Corners Rounded 417">
                  <a:hlinkClick xmlns:r="http://schemas.openxmlformats.org/officeDocument/2006/relationships" r:id="rId10"/>
                  <a:extLst>
                    <a:ext uri="{FF2B5EF4-FFF2-40B4-BE49-F238E27FC236}">
                      <a16:creationId xmlns:a16="http://schemas.microsoft.com/office/drawing/2014/main" id="{91B3E66A-263D-1DBB-524E-DF42F0AF618C}"/>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419" name="Rectangle: Top Corners Rounded 418">
                  <a:extLst>
                    <a:ext uri="{FF2B5EF4-FFF2-40B4-BE49-F238E27FC236}">
                      <a16:creationId xmlns:a16="http://schemas.microsoft.com/office/drawing/2014/main" id="{58A22DBF-3E7A-F7BC-7D95-CA638EB4D4F0}"/>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06" name="Group 405">
                <a:extLst>
                  <a:ext uri="{FF2B5EF4-FFF2-40B4-BE49-F238E27FC236}">
                    <a16:creationId xmlns:a16="http://schemas.microsoft.com/office/drawing/2014/main" id="{BC345C7C-D2F2-E488-BCCB-212482C5F412}"/>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416" name="Rectangle: Top Corners Rounded 415">
                  <a:hlinkClick xmlns:r="http://schemas.openxmlformats.org/officeDocument/2006/relationships" r:id="rId11"/>
                  <a:extLst>
                    <a:ext uri="{FF2B5EF4-FFF2-40B4-BE49-F238E27FC236}">
                      <a16:creationId xmlns:a16="http://schemas.microsoft.com/office/drawing/2014/main" id="{EC937C31-FA66-21DC-9872-FCACB8040803}"/>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417" name="Rectangle: Top Corners Rounded 416">
                  <a:extLst>
                    <a:ext uri="{FF2B5EF4-FFF2-40B4-BE49-F238E27FC236}">
                      <a16:creationId xmlns:a16="http://schemas.microsoft.com/office/drawing/2014/main" id="{98503AFD-07FF-6BD4-20F4-F8836614B9CA}"/>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07" name="Group 406">
                <a:extLst>
                  <a:ext uri="{FF2B5EF4-FFF2-40B4-BE49-F238E27FC236}">
                    <a16:creationId xmlns:a16="http://schemas.microsoft.com/office/drawing/2014/main" id="{7F47F81F-43C1-A00C-EA54-CDBDA956EFAB}"/>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414" name="Rectangle: Top Corners Rounded 413">
                  <a:hlinkClick xmlns:r="http://schemas.openxmlformats.org/officeDocument/2006/relationships" r:id="rId12"/>
                  <a:extLst>
                    <a:ext uri="{FF2B5EF4-FFF2-40B4-BE49-F238E27FC236}">
                      <a16:creationId xmlns:a16="http://schemas.microsoft.com/office/drawing/2014/main" id="{AE3DDFD3-0BAC-5583-C31C-9188AB00EEA8}"/>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415" name="Rectangle: Top Corners Rounded 414">
                  <a:extLst>
                    <a:ext uri="{FF2B5EF4-FFF2-40B4-BE49-F238E27FC236}">
                      <a16:creationId xmlns:a16="http://schemas.microsoft.com/office/drawing/2014/main" id="{E9D78236-8456-3373-A3C7-60560F1AF1E5}"/>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08" name="Group 407">
                <a:extLst>
                  <a:ext uri="{FF2B5EF4-FFF2-40B4-BE49-F238E27FC236}">
                    <a16:creationId xmlns:a16="http://schemas.microsoft.com/office/drawing/2014/main" id="{38AEB0CF-9712-B773-500C-944DBA6B2C46}"/>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412" name="Rectangle: Top Corners Rounded 411">
                  <a:hlinkClick xmlns:r="http://schemas.openxmlformats.org/officeDocument/2006/relationships" r:id="rId13"/>
                  <a:extLst>
                    <a:ext uri="{FF2B5EF4-FFF2-40B4-BE49-F238E27FC236}">
                      <a16:creationId xmlns:a16="http://schemas.microsoft.com/office/drawing/2014/main" id="{D9DA35D6-06A7-48C8-D5BC-EB66C0C8C0A6}"/>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413" name="Rectangle: Top Corners Rounded 412">
                  <a:extLst>
                    <a:ext uri="{FF2B5EF4-FFF2-40B4-BE49-F238E27FC236}">
                      <a16:creationId xmlns:a16="http://schemas.microsoft.com/office/drawing/2014/main" id="{F8C71142-8F23-A589-7C56-DB2186921292}"/>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09" name="Group 408">
                <a:extLst>
                  <a:ext uri="{FF2B5EF4-FFF2-40B4-BE49-F238E27FC236}">
                    <a16:creationId xmlns:a16="http://schemas.microsoft.com/office/drawing/2014/main" id="{662AFA64-B50A-B797-430C-0DFAF0B1D4FE}"/>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410" name="Rectangle: Top Corners Rounded 409">
                  <a:hlinkClick xmlns:r="http://schemas.openxmlformats.org/officeDocument/2006/relationships" r:id="rId14"/>
                  <a:extLst>
                    <a:ext uri="{FF2B5EF4-FFF2-40B4-BE49-F238E27FC236}">
                      <a16:creationId xmlns:a16="http://schemas.microsoft.com/office/drawing/2014/main" id="{8A2478C5-293C-DFCF-9573-7F99170A8E3C}"/>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411" name="Rectangle: Top Corners Rounded 410">
                  <a:extLst>
                    <a:ext uri="{FF2B5EF4-FFF2-40B4-BE49-F238E27FC236}">
                      <a16:creationId xmlns:a16="http://schemas.microsoft.com/office/drawing/2014/main" id="{219BD99E-ECB1-8514-8D28-07CA3CDA2800}"/>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356" name="Group 355">
              <a:extLst>
                <a:ext uri="{FF2B5EF4-FFF2-40B4-BE49-F238E27FC236}">
                  <a16:creationId xmlns:a16="http://schemas.microsoft.com/office/drawing/2014/main" id="{DC53CE38-358E-AA93-C0A0-6D5343A5D4AB}"/>
                </a:ext>
              </a:extLst>
            </xdr:cNvPr>
            <xdr:cNvGrpSpPr/>
          </xdr:nvGrpSpPr>
          <xdr:grpSpPr>
            <a:xfrm>
              <a:off x="3119852" y="7457030"/>
              <a:ext cx="2743628" cy="2151640"/>
              <a:chOff x="3074147" y="8433176"/>
              <a:chExt cx="2743628" cy="2151640"/>
            </a:xfrm>
          </xdr:grpSpPr>
          <xdr:sp macro="" textlink="">
            <xdr:nvSpPr>
              <xdr:cNvPr id="384" name="Rounded Rectangle 33">
                <a:extLst>
                  <a:ext uri="{FF2B5EF4-FFF2-40B4-BE49-F238E27FC236}">
                    <a16:creationId xmlns:a16="http://schemas.microsoft.com/office/drawing/2014/main" id="{D53F6391-A631-CC5B-6787-C8D11477158E}"/>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385" name="Group 384">
                <a:extLst>
                  <a:ext uri="{FF2B5EF4-FFF2-40B4-BE49-F238E27FC236}">
                    <a16:creationId xmlns:a16="http://schemas.microsoft.com/office/drawing/2014/main" id="{C9D7D4EA-A074-A95D-CC16-65AF7EBBE528}"/>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401" name="Rectangle: Top Corners Rounded 400">
                  <a:hlinkClick xmlns:r="http://schemas.openxmlformats.org/officeDocument/2006/relationships" r:id="rId15"/>
                  <a:extLst>
                    <a:ext uri="{FF2B5EF4-FFF2-40B4-BE49-F238E27FC236}">
                      <a16:creationId xmlns:a16="http://schemas.microsoft.com/office/drawing/2014/main" id="{E0F19384-8292-B4F7-DEE5-E074F159D552}"/>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402" name="Rectangle: Top Corners Rounded 401">
                  <a:extLst>
                    <a:ext uri="{FF2B5EF4-FFF2-40B4-BE49-F238E27FC236}">
                      <a16:creationId xmlns:a16="http://schemas.microsoft.com/office/drawing/2014/main" id="{D4506879-1E1D-C5ED-F335-F3FE710463C8}"/>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86" name="Group 385">
                <a:extLst>
                  <a:ext uri="{FF2B5EF4-FFF2-40B4-BE49-F238E27FC236}">
                    <a16:creationId xmlns:a16="http://schemas.microsoft.com/office/drawing/2014/main" id="{86EA356C-D6FB-0688-006A-F9E5FDCC4F65}"/>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399" name="Rectangle: Top Corners Rounded 398">
                  <a:hlinkClick xmlns:r="http://schemas.openxmlformats.org/officeDocument/2006/relationships" r:id="rId16"/>
                  <a:extLst>
                    <a:ext uri="{FF2B5EF4-FFF2-40B4-BE49-F238E27FC236}">
                      <a16:creationId xmlns:a16="http://schemas.microsoft.com/office/drawing/2014/main" id="{0B6743EA-D961-DBAD-60A6-069DE75C2133}"/>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400" name="Rectangle: Top Corners Rounded 399">
                  <a:extLst>
                    <a:ext uri="{FF2B5EF4-FFF2-40B4-BE49-F238E27FC236}">
                      <a16:creationId xmlns:a16="http://schemas.microsoft.com/office/drawing/2014/main" id="{880C8A2A-C6C9-05E9-A42B-D1B3B912FE70}"/>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87" name="Group 386">
                <a:extLst>
                  <a:ext uri="{FF2B5EF4-FFF2-40B4-BE49-F238E27FC236}">
                    <a16:creationId xmlns:a16="http://schemas.microsoft.com/office/drawing/2014/main" id="{5B06A447-43B7-B813-F3DE-369F9CD5EDEF}"/>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397" name="Rectangle: Top Corners Rounded 396">
                  <a:hlinkClick xmlns:r="http://schemas.openxmlformats.org/officeDocument/2006/relationships" r:id="rId17"/>
                  <a:extLst>
                    <a:ext uri="{FF2B5EF4-FFF2-40B4-BE49-F238E27FC236}">
                      <a16:creationId xmlns:a16="http://schemas.microsoft.com/office/drawing/2014/main" id="{8634F881-7650-07C8-C94E-1A01B99847F7}"/>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398" name="Rectangle: Top Corners Rounded 397">
                  <a:extLst>
                    <a:ext uri="{FF2B5EF4-FFF2-40B4-BE49-F238E27FC236}">
                      <a16:creationId xmlns:a16="http://schemas.microsoft.com/office/drawing/2014/main" id="{4FF4EC8E-51FC-8908-6723-917F218BB13A}"/>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88" name="Group 387">
                <a:extLst>
                  <a:ext uri="{FF2B5EF4-FFF2-40B4-BE49-F238E27FC236}">
                    <a16:creationId xmlns:a16="http://schemas.microsoft.com/office/drawing/2014/main" id="{2F40F77B-67E6-BA36-75FC-641BE782A372}"/>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395" name="Rectangle: Top Corners Rounded 394">
                  <a:hlinkClick xmlns:r="http://schemas.openxmlformats.org/officeDocument/2006/relationships" r:id="rId18"/>
                  <a:extLst>
                    <a:ext uri="{FF2B5EF4-FFF2-40B4-BE49-F238E27FC236}">
                      <a16:creationId xmlns:a16="http://schemas.microsoft.com/office/drawing/2014/main" id="{BA6172F8-C8FA-8441-5B56-68DCE285710E}"/>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396" name="Rectangle: Top Corners Rounded 395">
                  <a:extLst>
                    <a:ext uri="{FF2B5EF4-FFF2-40B4-BE49-F238E27FC236}">
                      <a16:creationId xmlns:a16="http://schemas.microsoft.com/office/drawing/2014/main" id="{9317F856-0858-E72F-5914-C92CC8C819CD}"/>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89" name="Group 388">
                <a:extLst>
                  <a:ext uri="{FF2B5EF4-FFF2-40B4-BE49-F238E27FC236}">
                    <a16:creationId xmlns:a16="http://schemas.microsoft.com/office/drawing/2014/main" id="{5545FBA7-B568-8D02-836D-B8F6019D4E8F}"/>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393" name="Rectangle: Top Corners Rounded 392">
                  <a:hlinkClick xmlns:r="http://schemas.openxmlformats.org/officeDocument/2006/relationships" r:id="rId19"/>
                  <a:extLst>
                    <a:ext uri="{FF2B5EF4-FFF2-40B4-BE49-F238E27FC236}">
                      <a16:creationId xmlns:a16="http://schemas.microsoft.com/office/drawing/2014/main" id="{A8C00E27-F36C-BABD-F780-484EC5D19C6C}"/>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394" name="Rectangle: Top Corners Rounded 393">
                  <a:extLst>
                    <a:ext uri="{FF2B5EF4-FFF2-40B4-BE49-F238E27FC236}">
                      <a16:creationId xmlns:a16="http://schemas.microsoft.com/office/drawing/2014/main" id="{8CD85F81-1ACB-D0B0-ED5D-14C0E549A8CC}"/>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90" name="Group 389">
                <a:extLst>
                  <a:ext uri="{FF2B5EF4-FFF2-40B4-BE49-F238E27FC236}">
                    <a16:creationId xmlns:a16="http://schemas.microsoft.com/office/drawing/2014/main" id="{5ACCE585-4583-259C-8E7C-F6C5AF29FAA0}"/>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391" name="Rectangle: Top Corners Rounded 390">
                  <a:hlinkClick xmlns:r="http://schemas.openxmlformats.org/officeDocument/2006/relationships" r:id="rId20"/>
                  <a:extLst>
                    <a:ext uri="{FF2B5EF4-FFF2-40B4-BE49-F238E27FC236}">
                      <a16:creationId xmlns:a16="http://schemas.microsoft.com/office/drawing/2014/main" id="{B4422E7F-9B7B-4608-1334-8667EFE03A39}"/>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392" name="Rectangle: Top Corners Rounded 391">
                  <a:extLst>
                    <a:ext uri="{FF2B5EF4-FFF2-40B4-BE49-F238E27FC236}">
                      <a16:creationId xmlns:a16="http://schemas.microsoft.com/office/drawing/2014/main" id="{15C61557-6FBB-F855-21E9-D799FACAB79B}"/>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357" name="Rounded Rectangle 33">
              <a:extLst>
                <a:ext uri="{FF2B5EF4-FFF2-40B4-BE49-F238E27FC236}">
                  <a16:creationId xmlns:a16="http://schemas.microsoft.com/office/drawing/2014/main" id="{F2607651-61AF-4216-7B9F-0724268DA3AA}"/>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358" name="Group 357">
              <a:extLst>
                <a:ext uri="{FF2B5EF4-FFF2-40B4-BE49-F238E27FC236}">
                  <a16:creationId xmlns:a16="http://schemas.microsoft.com/office/drawing/2014/main" id="{553D9471-FD05-AF80-D996-17EDD3A9B595}"/>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382" name="Rectangle: Top Corners Rounded 381">
                <a:hlinkClick xmlns:r="http://schemas.openxmlformats.org/officeDocument/2006/relationships" r:id="rId21"/>
                <a:extLst>
                  <a:ext uri="{FF2B5EF4-FFF2-40B4-BE49-F238E27FC236}">
                    <a16:creationId xmlns:a16="http://schemas.microsoft.com/office/drawing/2014/main" id="{F4DFE93D-D553-44A7-3381-839DCAFBFFDB}"/>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383" name="Rectangle: Top Corners Rounded 382">
                <a:extLst>
                  <a:ext uri="{FF2B5EF4-FFF2-40B4-BE49-F238E27FC236}">
                    <a16:creationId xmlns:a16="http://schemas.microsoft.com/office/drawing/2014/main" id="{4A667624-BC70-C220-EA78-6FD34A72E75D}"/>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59" name="Group 358">
              <a:extLst>
                <a:ext uri="{FF2B5EF4-FFF2-40B4-BE49-F238E27FC236}">
                  <a16:creationId xmlns:a16="http://schemas.microsoft.com/office/drawing/2014/main" id="{B7D03DEA-362D-756E-5C16-712E7BFCF4EC}"/>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380" name="Rectangle: Top Corners Rounded 379">
                <a:hlinkClick xmlns:r="http://schemas.openxmlformats.org/officeDocument/2006/relationships" r:id="rId22"/>
                <a:extLst>
                  <a:ext uri="{FF2B5EF4-FFF2-40B4-BE49-F238E27FC236}">
                    <a16:creationId xmlns:a16="http://schemas.microsoft.com/office/drawing/2014/main" id="{DC4975A9-7F53-1137-BAD6-1A13E6DF106D}"/>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381" name="Rectangle: Top Corners Rounded 380">
                <a:extLst>
                  <a:ext uri="{FF2B5EF4-FFF2-40B4-BE49-F238E27FC236}">
                    <a16:creationId xmlns:a16="http://schemas.microsoft.com/office/drawing/2014/main" id="{8D11FFE6-3C25-7667-C3DE-9B8C5339875A}"/>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60" name="Group 359">
              <a:extLst>
                <a:ext uri="{FF2B5EF4-FFF2-40B4-BE49-F238E27FC236}">
                  <a16:creationId xmlns:a16="http://schemas.microsoft.com/office/drawing/2014/main" id="{0D078F36-52D4-3F84-90DA-AC3A89C41968}"/>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378" name="Rectangle: Top Corners Rounded 377">
                <a:hlinkClick xmlns:r="http://schemas.openxmlformats.org/officeDocument/2006/relationships" r:id="rId23"/>
                <a:extLst>
                  <a:ext uri="{FF2B5EF4-FFF2-40B4-BE49-F238E27FC236}">
                    <a16:creationId xmlns:a16="http://schemas.microsoft.com/office/drawing/2014/main" id="{A4DB4DE7-DDA2-278C-B6C4-77DC320D1D45}"/>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379" name="Rectangle: Top Corners Rounded 378">
                <a:extLst>
                  <a:ext uri="{FF2B5EF4-FFF2-40B4-BE49-F238E27FC236}">
                    <a16:creationId xmlns:a16="http://schemas.microsoft.com/office/drawing/2014/main" id="{E10BC062-88C5-E8A6-8DA0-0D6EEEE07CB0}"/>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61" name="Group 360">
              <a:extLst>
                <a:ext uri="{FF2B5EF4-FFF2-40B4-BE49-F238E27FC236}">
                  <a16:creationId xmlns:a16="http://schemas.microsoft.com/office/drawing/2014/main" id="{DA54D057-19D1-C07D-D010-53BBF1BE4338}"/>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376" name="Rectangle: Top Corners Rounded 375">
                <a:hlinkClick xmlns:r="http://schemas.openxmlformats.org/officeDocument/2006/relationships" r:id="rId24"/>
                <a:extLst>
                  <a:ext uri="{FF2B5EF4-FFF2-40B4-BE49-F238E27FC236}">
                    <a16:creationId xmlns:a16="http://schemas.microsoft.com/office/drawing/2014/main" id="{063AB7BB-9946-177C-F59E-627C3BB386EF}"/>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377" name="Rectangle: Top Corners Rounded 376">
                <a:extLst>
                  <a:ext uri="{FF2B5EF4-FFF2-40B4-BE49-F238E27FC236}">
                    <a16:creationId xmlns:a16="http://schemas.microsoft.com/office/drawing/2014/main" id="{6C72BBC1-E85A-4CE9-6755-1A13C1ED64A0}"/>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62" name="Group 361">
              <a:extLst>
                <a:ext uri="{FF2B5EF4-FFF2-40B4-BE49-F238E27FC236}">
                  <a16:creationId xmlns:a16="http://schemas.microsoft.com/office/drawing/2014/main" id="{D9C6AAC7-EFFB-EB53-C506-563F246A31AE}"/>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374" name="Rectangle: Top Corners Rounded 373">
                <a:hlinkClick xmlns:r="http://schemas.openxmlformats.org/officeDocument/2006/relationships" r:id="rId25"/>
                <a:extLst>
                  <a:ext uri="{FF2B5EF4-FFF2-40B4-BE49-F238E27FC236}">
                    <a16:creationId xmlns:a16="http://schemas.microsoft.com/office/drawing/2014/main" id="{809111AD-C9E7-4B14-4608-3FEA2E0D1E4F}"/>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375" name="Rectangle: Top Corners Rounded 374">
                <a:extLst>
                  <a:ext uri="{FF2B5EF4-FFF2-40B4-BE49-F238E27FC236}">
                    <a16:creationId xmlns:a16="http://schemas.microsoft.com/office/drawing/2014/main" id="{4F4D313A-6A3A-9E85-72F8-D59C29A759CF}"/>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63" name="Group 362">
              <a:extLst>
                <a:ext uri="{FF2B5EF4-FFF2-40B4-BE49-F238E27FC236}">
                  <a16:creationId xmlns:a16="http://schemas.microsoft.com/office/drawing/2014/main" id="{B727D41D-52A2-6FC9-0D54-15B2112A8039}"/>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372" name="Rectangle: Top Corners Rounded 371">
                <a:hlinkClick xmlns:r="http://schemas.openxmlformats.org/officeDocument/2006/relationships" r:id="rId26"/>
                <a:extLst>
                  <a:ext uri="{FF2B5EF4-FFF2-40B4-BE49-F238E27FC236}">
                    <a16:creationId xmlns:a16="http://schemas.microsoft.com/office/drawing/2014/main" id="{BEA03765-1195-02E7-8E90-83C0B4D9DF30}"/>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373" name="Rectangle: Top Corners Rounded 372">
                <a:extLst>
                  <a:ext uri="{FF2B5EF4-FFF2-40B4-BE49-F238E27FC236}">
                    <a16:creationId xmlns:a16="http://schemas.microsoft.com/office/drawing/2014/main" id="{93077E73-0027-A74B-33F6-A88AC12A01E6}"/>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64" name="Group 363">
              <a:extLst>
                <a:ext uri="{FF2B5EF4-FFF2-40B4-BE49-F238E27FC236}">
                  <a16:creationId xmlns:a16="http://schemas.microsoft.com/office/drawing/2014/main" id="{9E90CF89-2212-4CAA-D6BF-7A7E5FEA7157}"/>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370" name="Rectangle: Top Corners Rounded 369">
                <a:hlinkClick xmlns:r="http://schemas.openxmlformats.org/officeDocument/2006/relationships" r:id="rId27"/>
                <a:extLst>
                  <a:ext uri="{FF2B5EF4-FFF2-40B4-BE49-F238E27FC236}">
                    <a16:creationId xmlns:a16="http://schemas.microsoft.com/office/drawing/2014/main" id="{C1999B51-3F29-86D7-2F0B-3DD22F81A6AC}"/>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371" name="Rectangle: Top Corners Rounded 370">
                <a:extLst>
                  <a:ext uri="{FF2B5EF4-FFF2-40B4-BE49-F238E27FC236}">
                    <a16:creationId xmlns:a16="http://schemas.microsoft.com/office/drawing/2014/main" id="{8800C1F0-F629-9B11-5A11-BF1EE57AB3F6}"/>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65" name="Group 364">
              <a:extLst>
                <a:ext uri="{FF2B5EF4-FFF2-40B4-BE49-F238E27FC236}">
                  <a16:creationId xmlns:a16="http://schemas.microsoft.com/office/drawing/2014/main" id="{E2A45D5D-888A-F690-6135-16214AF7A4A2}"/>
                </a:ext>
              </a:extLst>
            </xdr:cNvPr>
            <xdr:cNvGrpSpPr/>
          </xdr:nvGrpSpPr>
          <xdr:grpSpPr>
            <a:xfrm>
              <a:off x="3131721" y="9724270"/>
              <a:ext cx="2731751" cy="505190"/>
              <a:chOff x="3074147" y="10723689"/>
              <a:chExt cx="2731751" cy="505190"/>
            </a:xfrm>
          </xdr:grpSpPr>
          <xdr:grpSp>
            <xdr:nvGrpSpPr>
              <xdr:cNvPr id="366" name="Group 365">
                <a:extLst>
                  <a:ext uri="{FF2B5EF4-FFF2-40B4-BE49-F238E27FC236}">
                    <a16:creationId xmlns:a16="http://schemas.microsoft.com/office/drawing/2014/main" id="{29891110-B582-758A-D685-D14F902BC72D}"/>
                  </a:ext>
                </a:extLst>
              </xdr:cNvPr>
              <xdr:cNvGrpSpPr/>
            </xdr:nvGrpSpPr>
            <xdr:grpSpPr>
              <a:xfrm>
                <a:off x="3259952" y="10953495"/>
                <a:ext cx="2545946" cy="275384"/>
                <a:chOff x="3271821" y="10945459"/>
                <a:chExt cx="2545946" cy="275384"/>
              </a:xfrm>
            </xdr:grpSpPr>
            <xdr:sp macro="" textlink="">
              <xdr:nvSpPr>
                <xdr:cNvPr id="368" name="Rectangle: Top Corners Rounded 367">
                  <a:hlinkClick xmlns:r="http://schemas.openxmlformats.org/officeDocument/2006/relationships" r:id="rId28"/>
                  <a:extLst>
                    <a:ext uri="{FF2B5EF4-FFF2-40B4-BE49-F238E27FC236}">
                      <a16:creationId xmlns:a16="http://schemas.microsoft.com/office/drawing/2014/main" id="{F621D7EB-9B3F-131B-7501-63DEEC719480}"/>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369" name="Rectangle: Top Corners Rounded 368">
                  <a:extLst>
                    <a:ext uri="{FF2B5EF4-FFF2-40B4-BE49-F238E27FC236}">
                      <a16:creationId xmlns:a16="http://schemas.microsoft.com/office/drawing/2014/main" id="{325BD498-9CC6-F6A7-AFA7-08375F60CA14}"/>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367" name="Rounded Rectangle 33">
                <a:extLst>
                  <a:ext uri="{FF2B5EF4-FFF2-40B4-BE49-F238E27FC236}">
                    <a16:creationId xmlns:a16="http://schemas.microsoft.com/office/drawing/2014/main" id="{942218CA-F729-CDFE-D07F-DD1F09250A6D}"/>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346" name="Rectangle: Top Corners Rounded 345">
            <a:hlinkClick xmlns:r="http://schemas.openxmlformats.org/officeDocument/2006/relationships" r:id="rId29"/>
            <a:extLst>
              <a:ext uri="{FF2B5EF4-FFF2-40B4-BE49-F238E27FC236}">
                <a16:creationId xmlns:a16="http://schemas.microsoft.com/office/drawing/2014/main" id="{791DAF54-9F90-348B-FF37-6C52342EA22A}"/>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347" name="Rectangle: Top Corners Rounded 346">
            <a:extLst>
              <a:ext uri="{FF2B5EF4-FFF2-40B4-BE49-F238E27FC236}">
                <a16:creationId xmlns:a16="http://schemas.microsoft.com/office/drawing/2014/main" id="{72A82A81-D50E-0E21-AD2A-D7C859326911}"/>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8091C926-DEC8-81D6-2C8A-036E4DCDBE8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188595</xdr:colOff>
      <xdr:row>21</xdr:row>
      <xdr:rowOff>248531</xdr:rowOff>
    </xdr:from>
    <xdr:to>
      <xdr:col>11</xdr:col>
      <xdr:colOff>188595</xdr:colOff>
      <xdr:row>43</xdr:row>
      <xdr:rowOff>9727</xdr:rowOff>
    </xdr:to>
    <xdr:pic>
      <xdr:nvPicPr>
        <xdr:cNvPr id="130" name="Picture 129">
          <a:extLst>
            <a:ext uri="{FF2B5EF4-FFF2-40B4-BE49-F238E27FC236}">
              <a16:creationId xmlns:a16="http://schemas.microsoft.com/office/drawing/2014/main" id="{953B4B28-C828-4D18-9173-537F0EC175A3}"/>
            </a:ext>
          </a:extLst>
        </xdr:cNvPr>
        <xdr:cNvPicPr>
          <a:picLocks noChangeAspect="1"/>
        </xdr:cNvPicPr>
      </xdr:nvPicPr>
      <xdr:blipFill>
        <a:blip xmlns:r="http://schemas.openxmlformats.org/officeDocument/2006/relationships" r:embed="rId1"/>
        <a:stretch>
          <a:fillRect/>
        </a:stretch>
      </xdr:blipFill>
      <xdr:spPr>
        <a:xfrm>
          <a:off x="7608570" y="4287131"/>
          <a:ext cx="1213073" cy="1083810"/>
        </a:xfrm>
        <a:prstGeom prst="rect">
          <a:avLst/>
        </a:prstGeom>
      </xdr:spPr>
    </xdr:pic>
    <xdr:clientData/>
  </xdr:twoCellAnchor>
  <xdr:twoCellAnchor>
    <xdr:from>
      <xdr:col>9</xdr:col>
      <xdr:colOff>843644</xdr:colOff>
      <xdr:row>18</xdr:row>
      <xdr:rowOff>0</xdr:rowOff>
    </xdr:from>
    <xdr:to>
      <xdr:col>9</xdr:col>
      <xdr:colOff>1419644</xdr:colOff>
      <xdr:row>21</xdr:row>
      <xdr:rowOff>4500</xdr:rowOff>
    </xdr:to>
    <xdr:grpSp>
      <xdr:nvGrpSpPr>
        <xdr:cNvPr id="41" name="Group 40">
          <a:extLst>
            <a:ext uri="{FF2B5EF4-FFF2-40B4-BE49-F238E27FC236}">
              <a16:creationId xmlns:a16="http://schemas.microsoft.com/office/drawing/2014/main" id="{3E7BF64F-5886-D766-1B08-C45739D86C45}"/>
            </a:ext>
          </a:extLst>
        </xdr:cNvPr>
        <xdr:cNvGrpSpPr/>
      </xdr:nvGrpSpPr>
      <xdr:grpSpPr>
        <a:xfrm>
          <a:off x="6267291" y="3507441"/>
          <a:ext cx="576000" cy="576000"/>
          <a:chOff x="10885714" y="13539107"/>
          <a:chExt cx="576000" cy="576000"/>
        </a:xfrm>
      </xdr:grpSpPr>
      <xdr:sp macro="" textlink="">
        <xdr:nvSpPr>
          <xdr:cNvPr id="37" name="Flowchart: Connector 36">
            <a:extLst>
              <a:ext uri="{FF2B5EF4-FFF2-40B4-BE49-F238E27FC236}">
                <a16:creationId xmlns:a16="http://schemas.microsoft.com/office/drawing/2014/main" id="{5D50C09E-E2A1-D787-9376-981C4A39667F}"/>
              </a:ext>
            </a:extLst>
          </xdr:cNvPr>
          <xdr:cNvSpPr/>
        </xdr:nvSpPr>
        <xdr:spPr>
          <a:xfrm>
            <a:off x="10885714" y="13539107"/>
            <a:ext cx="576000" cy="576000"/>
          </a:xfrm>
          <a:prstGeom prst="flowChartConnector">
            <a:avLst/>
          </a:prstGeom>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AU"/>
          </a:p>
        </xdr:txBody>
      </xdr:sp>
      <xdr:cxnSp macro="">
        <xdr:nvCxnSpPr>
          <xdr:cNvPr id="38" name="Connector: Elbow 37">
            <a:extLst>
              <a:ext uri="{FF2B5EF4-FFF2-40B4-BE49-F238E27FC236}">
                <a16:creationId xmlns:a16="http://schemas.microsoft.com/office/drawing/2014/main" id="{65A16350-BF8C-41F1-0BCF-32B90A7392D1}"/>
              </a:ext>
            </a:extLst>
          </xdr:cNvPr>
          <xdr:cNvCxnSpPr>
            <a:cxnSpLocks/>
            <a:stCxn id="37" idx="0"/>
            <a:endCxn id="37" idx="6"/>
          </xdr:cNvCxnSpPr>
        </xdr:nvCxnSpPr>
        <xdr:spPr>
          <a:xfrm rot="16200000" flipH="1">
            <a:off x="11173714" y="13539107"/>
            <a:ext cx="288000" cy="288000"/>
          </a:xfrm>
          <a:prstGeom prst="bentConnector4">
            <a:avLst>
              <a:gd name="adj1" fmla="val 24568"/>
              <a:gd name="adj2" fmla="val -164"/>
            </a:avLst>
          </a:prstGeom>
        </xdr:spPr>
        <xdr:style>
          <a:lnRef idx="1">
            <a:schemeClr val="accent4"/>
          </a:lnRef>
          <a:fillRef idx="0">
            <a:schemeClr val="accent4"/>
          </a:fillRef>
          <a:effectRef idx="0">
            <a:schemeClr val="accent4"/>
          </a:effectRef>
          <a:fontRef idx="minor">
            <a:schemeClr val="tx1"/>
          </a:fontRef>
        </xdr:style>
      </xdr:cxnSp>
    </xdr:grpSp>
    <xdr:clientData/>
  </xdr:twoCellAnchor>
  <xdr:twoCellAnchor>
    <xdr:from>
      <xdr:col>7</xdr:col>
      <xdr:colOff>27214</xdr:colOff>
      <xdr:row>32</xdr:row>
      <xdr:rowOff>176893</xdr:rowOff>
    </xdr:from>
    <xdr:to>
      <xdr:col>17</xdr:col>
      <xdr:colOff>976746</xdr:colOff>
      <xdr:row>53</xdr:row>
      <xdr:rowOff>132360</xdr:rowOff>
    </xdr:to>
    <xdr:grpSp>
      <xdr:nvGrpSpPr>
        <xdr:cNvPr id="412" name="Group 71">
          <a:extLst>
            <a:ext uri="{FF2B5EF4-FFF2-40B4-BE49-F238E27FC236}">
              <a16:creationId xmlns:a16="http://schemas.microsoft.com/office/drawing/2014/main" id="{070BF012-0075-AC2C-8FE4-0FE18F33E400}"/>
            </a:ext>
          </a:extLst>
        </xdr:cNvPr>
        <xdr:cNvGrpSpPr/>
      </xdr:nvGrpSpPr>
      <xdr:grpSpPr>
        <a:xfrm>
          <a:off x="3557067" y="6351334"/>
          <a:ext cx="10407297" cy="3955967"/>
          <a:chOff x="6681107" y="7293429"/>
          <a:chExt cx="10460925" cy="3955967"/>
        </a:xfrm>
      </xdr:grpSpPr>
      <xdr:sp macro="" textlink="">
        <xdr:nvSpPr>
          <xdr:cNvPr id="413" name="Rectangle: Rounded Corners 41">
            <a:extLst>
              <a:ext uri="{FF2B5EF4-FFF2-40B4-BE49-F238E27FC236}">
                <a16:creationId xmlns:a16="http://schemas.microsoft.com/office/drawing/2014/main" id="{29D4B639-0F54-4EE2-91F5-91BF897FC63D}"/>
              </a:ext>
            </a:extLst>
          </xdr:cNvPr>
          <xdr:cNvSpPr/>
        </xdr:nvSpPr>
        <xdr:spPr>
          <a:xfrm>
            <a:off x="6681107" y="7293429"/>
            <a:ext cx="10460925" cy="3955967"/>
          </a:xfrm>
          <a:prstGeom prst="roundRect">
            <a:avLst/>
          </a:prstGeom>
          <a:noFill/>
          <a:ln w="38100">
            <a:solidFill>
              <a:srgbClr val="86BE7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AU" sz="1100"/>
          </a:p>
        </xdr:txBody>
      </xdr:sp>
      <xdr:grpSp>
        <xdr:nvGrpSpPr>
          <xdr:cNvPr id="414" name="Group 42">
            <a:extLst>
              <a:ext uri="{FF2B5EF4-FFF2-40B4-BE49-F238E27FC236}">
                <a16:creationId xmlns:a16="http://schemas.microsoft.com/office/drawing/2014/main" id="{9DCC5E64-3515-4884-9BC5-4B0EA74A0994}"/>
              </a:ext>
            </a:extLst>
          </xdr:cNvPr>
          <xdr:cNvGrpSpPr/>
        </xdr:nvGrpSpPr>
        <xdr:grpSpPr>
          <a:xfrm>
            <a:off x="7497536" y="7660824"/>
            <a:ext cx="2046281" cy="2149928"/>
            <a:chOff x="8598817" y="3724784"/>
            <a:chExt cx="2048755" cy="2222547"/>
          </a:xfrm>
        </xdr:grpSpPr>
        <xdr:sp macro="" textlink="">
          <xdr:nvSpPr>
            <xdr:cNvPr id="415" name="Rectangle: Rounded Corners 43">
              <a:extLst>
                <a:ext uri="{FF2B5EF4-FFF2-40B4-BE49-F238E27FC236}">
                  <a16:creationId xmlns:a16="http://schemas.microsoft.com/office/drawing/2014/main" id="{B9CF090A-1CB1-E644-F98C-CC6999CACF87}"/>
                </a:ext>
              </a:extLst>
            </xdr:cNvPr>
            <xdr:cNvSpPr/>
          </xdr:nvSpPr>
          <xdr:spPr>
            <a:xfrm>
              <a:off x="8598817" y="3724784"/>
              <a:ext cx="2048755" cy="345828"/>
            </a:xfrm>
            <a:prstGeom prst="roundRect">
              <a:avLst/>
            </a:prstGeom>
            <a:solidFill>
              <a:srgbClr val="86BE70"/>
            </a:solidFill>
            <a:ln>
              <a:solidFill>
                <a:srgbClr val="86BE7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b="1">
                  <a:solidFill>
                    <a:schemeClr val="tx1"/>
                  </a:solidFill>
                </a:rPr>
                <a:t>TARGET</a:t>
              </a:r>
            </a:p>
          </xdr:txBody>
        </xdr:sp>
        <xdr:sp macro="" textlink="">
          <xdr:nvSpPr>
            <xdr:cNvPr id="416" name="Rectangle: Rounded Corners 44">
              <a:extLst>
                <a:ext uri="{FF2B5EF4-FFF2-40B4-BE49-F238E27FC236}">
                  <a16:creationId xmlns:a16="http://schemas.microsoft.com/office/drawing/2014/main" id="{E1864667-2773-3D02-8A12-2AADA76628C3}"/>
                </a:ext>
              </a:extLst>
            </xdr:cNvPr>
            <xdr:cNvSpPr/>
          </xdr:nvSpPr>
          <xdr:spPr>
            <a:xfrm>
              <a:off x="8598818" y="4185697"/>
              <a:ext cx="2048754" cy="76880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a:solidFill>
                    <a:schemeClr val="tx1"/>
                  </a:solidFill>
                  <a:latin typeface="Roboto" panose="02000000000000000000" pitchFamily="2" charset="0"/>
                  <a:ea typeface="Roboto" panose="02000000000000000000" pitchFamily="2" charset="0"/>
                </a:rPr>
                <a:t>100% Regulatory</a:t>
              </a:r>
              <a:r>
                <a:rPr lang="en-AU" sz="1400" baseline="0">
                  <a:solidFill>
                    <a:schemeClr val="tx1"/>
                  </a:solidFill>
                  <a:latin typeface="Roboto" panose="02000000000000000000" pitchFamily="2" charset="0"/>
                  <a:ea typeface="Roboto" panose="02000000000000000000" pitchFamily="2" charset="0"/>
                </a:rPr>
                <a:t> Compliance</a:t>
              </a:r>
              <a:endParaRPr lang="en-AU" sz="1400">
                <a:solidFill>
                  <a:schemeClr val="tx1"/>
                </a:solidFill>
                <a:latin typeface="Roboto" panose="02000000000000000000" pitchFamily="2" charset="0"/>
                <a:ea typeface="Roboto" panose="02000000000000000000" pitchFamily="2" charset="0"/>
              </a:endParaRPr>
            </a:p>
          </xdr:txBody>
        </xdr:sp>
        <xdr:sp macro="" textlink="">
          <xdr:nvSpPr>
            <xdr:cNvPr id="417" name="Rectangle: Rounded Corners 45">
              <a:extLst>
                <a:ext uri="{FF2B5EF4-FFF2-40B4-BE49-F238E27FC236}">
                  <a16:creationId xmlns:a16="http://schemas.microsoft.com/office/drawing/2014/main" id="{5EF93230-7298-1861-3639-B380B917654D}"/>
                </a:ext>
              </a:extLst>
            </xdr:cNvPr>
            <xdr:cNvSpPr/>
          </xdr:nvSpPr>
          <xdr:spPr>
            <a:xfrm>
              <a:off x="8598817" y="5131459"/>
              <a:ext cx="2048754" cy="815872"/>
            </a:xfrm>
            <a:prstGeom prst="roundRect">
              <a:avLst/>
            </a:prstGeom>
            <a:noFill/>
            <a:ln>
              <a:solidFill>
                <a:srgbClr val="86BE7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AU" b="1">
                  <a:solidFill>
                    <a:schemeClr val="tx1"/>
                  </a:solidFill>
                </a:rPr>
                <a:t>Target Met</a:t>
              </a:r>
            </a:p>
          </xdr:txBody>
        </xdr:sp>
        <xdr:grpSp>
          <xdr:nvGrpSpPr>
            <xdr:cNvPr id="418" name="Group 46">
              <a:extLst>
                <a:ext uri="{FF2B5EF4-FFF2-40B4-BE49-F238E27FC236}">
                  <a16:creationId xmlns:a16="http://schemas.microsoft.com/office/drawing/2014/main" id="{5AC2BD7B-0DCA-E558-8909-6D9AF8312985}"/>
                </a:ext>
              </a:extLst>
            </xdr:cNvPr>
            <xdr:cNvGrpSpPr/>
          </xdr:nvGrpSpPr>
          <xdr:grpSpPr>
            <a:xfrm>
              <a:off x="8780250" y="5217930"/>
              <a:ext cx="576000" cy="576000"/>
              <a:chOff x="924227" y="1750423"/>
              <a:chExt cx="776500" cy="766534"/>
            </a:xfrm>
          </xdr:grpSpPr>
          <xdr:sp macro="" textlink="">
            <xdr:nvSpPr>
              <xdr:cNvPr id="419" name="Flowchart: Connector 47">
                <a:extLst>
                  <a:ext uri="{FF2B5EF4-FFF2-40B4-BE49-F238E27FC236}">
                    <a16:creationId xmlns:a16="http://schemas.microsoft.com/office/drawing/2014/main" id="{1E7942E6-6453-B9E4-1C64-A4CF2846DBC9}"/>
                  </a:ext>
                </a:extLst>
              </xdr:cNvPr>
              <xdr:cNvSpPr/>
            </xdr:nvSpPr>
            <xdr:spPr>
              <a:xfrm>
                <a:off x="924227" y="1750423"/>
                <a:ext cx="776500" cy="766534"/>
              </a:xfrm>
              <a:prstGeom prst="flowChartConnector">
                <a:avLst/>
              </a:prstGeom>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AU"/>
              </a:p>
            </xdr:txBody>
          </xdr:sp>
          <xdr:sp macro="" textlink="">
            <xdr:nvSpPr>
              <xdr:cNvPr id="420" name="TextBox 44">
                <a:extLst>
                  <a:ext uri="{FF2B5EF4-FFF2-40B4-BE49-F238E27FC236}">
                    <a16:creationId xmlns:a16="http://schemas.microsoft.com/office/drawing/2014/main" id="{83DEACCD-6203-C2D0-C812-3A70C63DE1BB}"/>
                  </a:ext>
                </a:extLst>
              </xdr:cNvPr>
              <xdr:cNvSpPr txBox="1"/>
            </xdr:nvSpPr>
            <xdr:spPr>
              <a:xfrm>
                <a:off x="1104670" y="1875875"/>
                <a:ext cx="339366" cy="53941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AU" sz="2000" b="1">
                    <a:solidFill>
                      <a:schemeClr val="accent6"/>
                    </a:solidFill>
                    <a:sym typeface="Wingdings 2" panose="05020102010507070707" pitchFamily="18" charset="2"/>
                  </a:rPr>
                  <a:t></a:t>
                </a:r>
                <a:endParaRPr lang="en-AU" sz="2000" b="1">
                  <a:solidFill>
                    <a:schemeClr val="accent6"/>
                  </a:solidFill>
                </a:endParaRPr>
              </a:p>
            </xdr:txBody>
          </xdr:sp>
        </xdr:grpSp>
      </xdr:grpSp>
      <xdr:grpSp>
        <xdr:nvGrpSpPr>
          <xdr:cNvPr id="421" name="Group 49">
            <a:extLst>
              <a:ext uri="{FF2B5EF4-FFF2-40B4-BE49-F238E27FC236}">
                <a16:creationId xmlns:a16="http://schemas.microsoft.com/office/drawing/2014/main" id="{8DB7E66E-8E83-483F-B3CE-0C725C2019A8}"/>
              </a:ext>
            </a:extLst>
          </xdr:cNvPr>
          <xdr:cNvGrpSpPr/>
        </xdr:nvGrpSpPr>
        <xdr:grpSpPr>
          <a:xfrm>
            <a:off x="10284526" y="7674430"/>
            <a:ext cx="2041333" cy="2124069"/>
            <a:chOff x="8598817" y="3724784"/>
            <a:chExt cx="2048755" cy="2195815"/>
          </a:xfrm>
        </xdr:grpSpPr>
        <xdr:sp macro="" textlink="">
          <xdr:nvSpPr>
            <xdr:cNvPr id="422" name="Rectangle: Rounded Corners 50">
              <a:extLst>
                <a:ext uri="{FF2B5EF4-FFF2-40B4-BE49-F238E27FC236}">
                  <a16:creationId xmlns:a16="http://schemas.microsoft.com/office/drawing/2014/main" id="{7C502718-FD85-9A60-281A-64608DC63ED9}"/>
                </a:ext>
              </a:extLst>
            </xdr:cNvPr>
            <xdr:cNvSpPr/>
          </xdr:nvSpPr>
          <xdr:spPr>
            <a:xfrm>
              <a:off x="8598817" y="3724784"/>
              <a:ext cx="2048755" cy="345828"/>
            </a:xfrm>
            <a:prstGeom prst="roundRect">
              <a:avLst/>
            </a:prstGeom>
            <a:solidFill>
              <a:srgbClr val="86BE70"/>
            </a:solidFill>
            <a:ln>
              <a:solidFill>
                <a:srgbClr val="86BE7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b="1">
                  <a:solidFill>
                    <a:schemeClr val="tx1"/>
                  </a:solidFill>
                </a:rPr>
                <a:t>TARGET</a:t>
              </a:r>
            </a:p>
          </xdr:txBody>
        </xdr:sp>
        <xdr:sp macro="" textlink="">
          <xdr:nvSpPr>
            <xdr:cNvPr id="423" name="Rectangle: Rounded Corners 51">
              <a:extLst>
                <a:ext uri="{FF2B5EF4-FFF2-40B4-BE49-F238E27FC236}">
                  <a16:creationId xmlns:a16="http://schemas.microsoft.com/office/drawing/2014/main" id="{383264EB-5337-F4CB-8FF0-4B8CF23800ED}"/>
                </a:ext>
              </a:extLst>
            </xdr:cNvPr>
            <xdr:cNvSpPr/>
          </xdr:nvSpPr>
          <xdr:spPr>
            <a:xfrm>
              <a:off x="8598818" y="4185697"/>
              <a:ext cx="2048754" cy="76880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a:solidFill>
                    <a:schemeClr val="tx1"/>
                  </a:solidFill>
                  <a:latin typeface="Roboto" panose="02000000000000000000" pitchFamily="2" charset="0"/>
                  <a:ea typeface="Roboto" panose="02000000000000000000" pitchFamily="2" charset="0"/>
                </a:rPr>
                <a:t>Zero significant / material</a:t>
              </a:r>
              <a:r>
                <a:rPr lang="en-AU" sz="1400" baseline="0">
                  <a:solidFill>
                    <a:schemeClr val="tx1"/>
                  </a:solidFill>
                  <a:latin typeface="Roboto" panose="02000000000000000000" pitchFamily="2" charset="0"/>
                  <a:ea typeface="Roboto" panose="02000000000000000000" pitchFamily="2" charset="0"/>
                </a:rPr>
                <a:t> environmental incidents</a:t>
              </a:r>
              <a:endParaRPr lang="en-AU" sz="1400">
                <a:solidFill>
                  <a:schemeClr val="tx1"/>
                </a:solidFill>
                <a:latin typeface="Roboto" panose="02000000000000000000" pitchFamily="2" charset="0"/>
                <a:ea typeface="Roboto" panose="02000000000000000000" pitchFamily="2" charset="0"/>
              </a:endParaRPr>
            </a:p>
          </xdr:txBody>
        </xdr:sp>
        <xdr:sp macro="" textlink="">
          <xdr:nvSpPr>
            <xdr:cNvPr id="424" name="Rectangle: Rounded Corners 52">
              <a:extLst>
                <a:ext uri="{FF2B5EF4-FFF2-40B4-BE49-F238E27FC236}">
                  <a16:creationId xmlns:a16="http://schemas.microsoft.com/office/drawing/2014/main" id="{84419635-636A-84A8-D0BD-E3F1C19E1093}"/>
                </a:ext>
              </a:extLst>
            </xdr:cNvPr>
            <xdr:cNvSpPr/>
          </xdr:nvSpPr>
          <xdr:spPr>
            <a:xfrm>
              <a:off x="8598817" y="5131459"/>
              <a:ext cx="2048754" cy="789140"/>
            </a:xfrm>
            <a:prstGeom prst="roundRect">
              <a:avLst/>
            </a:prstGeom>
            <a:noFill/>
            <a:ln>
              <a:solidFill>
                <a:srgbClr val="86BE7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AU" b="1" baseline="0">
                  <a:solidFill>
                    <a:schemeClr val="tx1"/>
                  </a:solidFill>
                </a:rPr>
                <a:t>Target Met</a:t>
              </a:r>
              <a:endParaRPr lang="en-AU" b="1">
                <a:solidFill>
                  <a:schemeClr val="tx1"/>
                </a:solidFill>
              </a:endParaRPr>
            </a:p>
          </xdr:txBody>
        </xdr:sp>
      </xdr:grpSp>
      <xdr:grpSp>
        <xdr:nvGrpSpPr>
          <xdr:cNvPr id="425" name="Group 53">
            <a:extLst>
              <a:ext uri="{FF2B5EF4-FFF2-40B4-BE49-F238E27FC236}">
                <a16:creationId xmlns:a16="http://schemas.microsoft.com/office/drawing/2014/main" id="{86A71FD1-C774-458E-ADB6-1EF766A4DD36}"/>
              </a:ext>
            </a:extLst>
          </xdr:cNvPr>
          <xdr:cNvGrpSpPr/>
        </xdr:nvGrpSpPr>
        <xdr:grpSpPr>
          <a:xfrm>
            <a:off x="13050488" y="7686677"/>
            <a:ext cx="2189513" cy="2096860"/>
            <a:chOff x="8544326" y="3724784"/>
            <a:chExt cx="2192159" cy="2138912"/>
          </a:xfrm>
        </xdr:grpSpPr>
        <xdr:sp macro="" textlink="">
          <xdr:nvSpPr>
            <xdr:cNvPr id="426" name="Rectangle: Rounded Corners 54">
              <a:extLst>
                <a:ext uri="{FF2B5EF4-FFF2-40B4-BE49-F238E27FC236}">
                  <a16:creationId xmlns:a16="http://schemas.microsoft.com/office/drawing/2014/main" id="{6F98ABEC-B764-1012-BF12-345471BCB501}"/>
                </a:ext>
              </a:extLst>
            </xdr:cNvPr>
            <xdr:cNvSpPr/>
          </xdr:nvSpPr>
          <xdr:spPr>
            <a:xfrm>
              <a:off x="8598817" y="3724784"/>
              <a:ext cx="2048755" cy="345828"/>
            </a:xfrm>
            <a:prstGeom prst="roundRect">
              <a:avLst/>
            </a:prstGeom>
            <a:solidFill>
              <a:srgbClr val="86BE70"/>
            </a:solidFill>
            <a:ln>
              <a:solidFill>
                <a:srgbClr val="86BE7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b="1">
                  <a:solidFill>
                    <a:schemeClr val="tx1"/>
                  </a:solidFill>
                </a:rPr>
                <a:t>TARGET</a:t>
              </a:r>
            </a:p>
          </xdr:txBody>
        </xdr:sp>
        <xdr:sp macro="" textlink="">
          <xdr:nvSpPr>
            <xdr:cNvPr id="427" name="Rectangle: Rounded Corners 55">
              <a:extLst>
                <a:ext uri="{FF2B5EF4-FFF2-40B4-BE49-F238E27FC236}">
                  <a16:creationId xmlns:a16="http://schemas.microsoft.com/office/drawing/2014/main" id="{FDBE18B9-5D52-6E8F-FFEF-7651D45BDF82}"/>
                </a:ext>
              </a:extLst>
            </xdr:cNvPr>
            <xdr:cNvSpPr/>
          </xdr:nvSpPr>
          <xdr:spPr>
            <a:xfrm>
              <a:off x="8544326" y="4185696"/>
              <a:ext cx="2192159" cy="817436"/>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a:solidFill>
                    <a:schemeClr val="tx1"/>
                  </a:solidFill>
                  <a:latin typeface="Roboto" panose="02000000000000000000" pitchFamily="2" charset="0"/>
                  <a:ea typeface="Roboto" panose="02000000000000000000" pitchFamily="2" charset="0"/>
                </a:rPr>
                <a:t>Obtain and Maintain ISO 14001 Environmental Management System certification </a:t>
              </a:r>
            </a:p>
          </xdr:txBody>
        </xdr:sp>
        <xdr:sp macro="" textlink="">
          <xdr:nvSpPr>
            <xdr:cNvPr id="428" name="Rectangle: Rounded Corners 56">
              <a:extLst>
                <a:ext uri="{FF2B5EF4-FFF2-40B4-BE49-F238E27FC236}">
                  <a16:creationId xmlns:a16="http://schemas.microsoft.com/office/drawing/2014/main" id="{34DED2BB-4214-0B09-5A6F-8EDA78F5C2AF}"/>
                </a:ext>
              </a:extLst>
            </xdr:cNvPr>
            <xdr:cNvSpPr/>
          </xdr:nvSpPr>
          <xdr:spPr>
            <a:xfrm>
              <a:off x="8598817" y="5100293"/>
              <a:ext cx="2048754" cy="763403"/>
            </a:xfrm>
            <a:prstGeom prst="roundRect">
              <a:avLst/>
            </a:prstGeom>
            <a:noFill/>
            <a:ln>
              <a:solidFill>
                <a:srgbClr val="86BE7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AU" b="1">
                  <a:solidFill>
                    <a:schemeClr val="tx1"/>
                  </a:solidFill>
                </a:rPr>
                <a:t>Target Met</a:t>
              </a:r>
            </a:p>
          </xdr:txBody>
        </xdr:sp>
      </xdr:grpSp>
      <xdr:sp macro="" textlink="">
        <xdr:nvSpPr>
          <xdr:cNvPr id="429" name="Rectangle: Rounded Corners 10">
            <a:extLst>
              <a:ext uri="{FF2B5EF4-FFF2-40B4-BE49-F238E27FC236}">
                <a16:creationId xmlns:a16="http://schemas.microsoft.com/office/drawing/2014/main" id="{E3C296BD-2D44-46FC-9293-BBC747EC274E}"/>
              </a:ext>
            </a:extLst>
          </xdr:cNvPr>
          <xdr:cNvSpPr/>
        </xdr:nvSpPr>
        <xdr:spPr>
          <a:xfrm>
            <a:off x="9073493" y="10256077"/>
            <a:ext cx="5634593" cy="427626"/>
          </a:xfrm>
          <a:prstGeom prst="roundRect">
            <a:avLst/>
          </a:prstGeom>
          <a:solidFill>
            <a:srgbClr val="86BE70"/>
          </a:solidFill>
          <a:ln>
            <a:solidFill>
              <a:srgbClr val="86BE7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AU" sz="1200" b="1">
                <a:solidFill>
                  <a:srgbClr val="D9FFC0"/>
                </a:solidFill>
                <a:latin typeface="Roboto" panose="02000000000000000000" pitchFamily="2" charset="0"/>
                <a:ea typeface="Roboto" panose="02000000000000000000" pitchFamily="2" charset="0"/>
              </a:rPr>
              <a:t>Material Topic: Biodiversity</a:t>
            </a:r>
          </a:p>
        </xdr:txBody>
      </xdr:sp>
    </xdr:grpSp>
    <xdr:clientData/>
  </xdr:twoCellAnchor>
  <xdr:twoCellAnchor>
    <xdr:from>
      <xdr:col>11</xdr:col>
      <xdr:colOff>2</xdr:colOff>
      <xdr:row>42</xdr:row>
      <xdr:rowOff>95246</xdr:rowOff>
    </xdr:from>
    <xdr:to>
      <xdr:col>11</xdr:col>
      <xdr:colOff>575306</xdr:colOff>
      <xdr:row>45</xdr:row>
      <xdr:rowOff>80926</xdr:rowOff>
    </xdr:to>
    <xdr:grpSp>
      <xdr:nvGrpSpPr>
        <xdr:cNvPr id="61" name="Group 60">
          <a:extLst>
            <a:ext uri="{FF2B5EF4-FFF2-40B4-BE49-F238E27FC236}">
              <a16:creationId xmlns:a16="http://schemas.microsoft.com/office/drawing/2014/main" id="{73875058-0366-BCC5-9100-1598F51882D5}"/>
            </a:ext>
          </a:extLst>
        </xdr:cNvPr>
        <xdr:cNvGrpSpPr/>
      </xdr:nvGrpSpPr>
      <xdr:grpSpPr>
        <a:xfrm>
          <a:off x="7317443" y="8174687"/>
          <a:ext cx="575304" cy="557180"/>
          <a:chOff x="10491109" y="12300853"/>
          <a:chExt cx="575304" cy="557180"/>
        </a:xfrm>
      </xdr:grpSpPr>
      <xdr:sp macro="" textlink="">
        <xdr:nvSpPr>
          <xdr:cNvPr id="59" name="Flowchart: Connector 58">
            <a:extLst>
              <a:ext uri="{FF2B5EF4-FFF2-40B4-BE49-F238E27FC236}">
                <a16:creationId xmlns:a16="http://schemas.microsoft.com/office/drawing/2014/main" id="{F8ABBA3F-A279-4883-8AD9-A751FECD9404}"/>
              </a:ext>
            </a:extLst>
          </xdr:cNvPr>
          <xdr:cNvSpPr/>
        </xdr:nvSpPr>
        <xdr:spPr>
          <a:xfrm>
            <a:off x="10491109" y="12300853"/>
            <a:ext cx="575304" cy="557180"/>
          </a:xfrm>
          <a:prstGeom prst="flowChartConnector">
            <a:avLst/>
          </a:prstGeom>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AU"/>
          </a:p>
        </xdr:txBody>
      </xdr:sp>
      <xdr:sp macro="" textlink="">
        <xdr:nvSpPr>
          <xdr:cNvPr id="60" name="TextBox 44">
            <a:extLst>
              <a:ext uri="{FF2B5EF4-FFF2-40B4-BE49-F238E27FC236}">
                <a16:creationId xmlns:a16="http://schemas.microsoft.com/office/drawing/2014/main" id="{05B97216-9147-4004-A0B9-5CACA6257824}"/>
              </a:ext>
            </a:extLst>
          </xdr:cNvPr>
          <xdr:cNvSpPr txBox="1"/>
        </xdr:nvSpPr>
        <xdr:spPr>
          <a:xfrm>
            <a:off x="10624798" y="12392042"/>
            <a:ext cx="251434" cy="392094"/>
          </a:xfrm>
          <a:prstGeom prst="rect">
            <a:avLst/>
          </a:prstGeom>
          <a:ln>
            <a:noFill/>
          </a:ln>
        </xdr:spPr>
        <xdr:style>
          <a:lnRef idx="2">
            <a:schemeClr val="accent6"/>
          </a:lnRef>
          <a:fillRef idx="1">
            <a:schemeClr val="lt1"/>
          </a:fillRef>
          <a:effectRef idx="0">
            <a:schemeClr val="accent6"/>
          </a:effectRef>
          <a:fontRef idx="minor">
            <a:schemeClr val="dk1"/>
          </a:fontRef>
        </xdr:style>
        <xdr:txBody>
          <a:bodyPr wrap="square" rtlCol="0">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AU" sz="2000" b="1">
                <a:solidFill>
                  <a:schemeClr val="accent6"/>
                </a:solidFill>
                <a:sym typeface="Wingdings 2" panose="05020102010507070707" pitchFamily="18" charset="2"/>
              </a:rPr>
              <a:t></a:t>
            </a:r>
            <a:endParaRPr lang="en-AU" sz="2000" b="1">
              <a:solidFill>
                <a:schemeClr val="accent6"/>
              </a:solidFill>
            </a:endParaRPr>
          </a:p>
        </xdr:txBody>
      </xdr:sp>
    </xdr:grpSp>
    <xdr:clientData/>
  </xdr:twoCellAnchor>
  <xdr:twoCellAnchor>
    <xdr:from>
      <xdr:col>13</xdr:col>
      <xdr:colOff>900795</xdr:colOff>
      <xdr:row>42</xdr:row>
      <xdr:rowOff>125182</xdr:rowOff>
    </xdr:from>
    <xdr:to>
      <xdr:col>13</xdr:col>
      <xdr:colOff>1476099</xdr:colOff>
      <xdr:row>45</xdr:row>
      <xdr:rowOff>110862</xdr:rowOff>
    </xdr:to>
    <xdr:grpSp>
      <xdr:nvGrpSpPr>
        <xdr:cNvPr id="62" name="Group 61">
          <a:extLst>
            <a:ext uri="{FF2B5EF4-FFF2-40B4-BE49-F238E27FC236}">
              <a16:creationId xmlns:a16="http://schemas.microsoft.com/office/drawing/2014/main" id="{6382CA75-6845-4EA8-B16B-1F59BE7F9CEE}"/>
            </a:ext>
          </a:extLst>
        </xdr:cNvPr>
        <xdr:cNvGrpSpPr/>
      </xdr:nvGrpSpPr>
      <xdr:grpSpPr>
        <a:xfrm>
          <a:off x="10112030" y="8204623"/>
          <a:ext cx="575304" cy="557180"/>
          <a:chOff x="10491109" y="12300853"/>
          <a:chExt cx="575304" cy="557180"/>
        </a:xfrm>
      </xdr:grpSpPr>
      <xdr:sp macro="" textlink="">
        <xdr:nvSpPr>
          <xdr:cNvPr id="63" name="Flowchart: Connector 62">
            <a:extLst>
              <a:ext uri="{FF2B5EF4-FFF2-40B4-BE49-F238E27FC236}">
                <a16:creationId xmlns:a16="http://schemas.microsoft.com/office/drawing/2014/main" id="{906721B0-1C96-53BE-2D10-E876D5EC0D7F}"/>
              </a:ext>
            </a:extLst>
          </xdr:cNvPr>
          <xdr:cNvSpPr/>
        </xdr:nvSpPr>
        <xdr:spPr>
          <a:xfrm>
            <a:off x="10491109" y="12300853"/>
            <a:ext cx="575304" cy="557180"/>
          </a:xfrm>
          <a:prstGeom prst="flowChartConnector">
            <a:avLst/>
          </a:prstGeom>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AU"/>
          </a:p>
        </xdr:txBody>
      </xdr:sp>
      <xdr:sp macro="" textlink="">
        <xdr:nvSpPr>
          <xdr:cNvPr id="64" name="TextBox 44">
            <a:extLst>
              <a:ext uri="{FF2B5EF4-FFF2-40B4-BE49-F238E27FC236}">
                <a16:creationId xmlns:a16="http://schemas.microsoft.com/office/drawing/2014/main" id="{87B75501-82BE-B87E-B3EB-1DFBBA07FBAD}"/>
              </a:ext>
            </a:extLst>
          </xdr:cNvPr>
          <xdr:cNvSpPr txBox="1"/>
        </xdr:nvSpPr>
        <xdr:spPr>
          <a:xfrm>
            <a:off x="10624798" y="12392042"/>
            <a:ext cx="251434" cy="392094"/>
          </a:xfrm>
          <a:prstGeom prst="rect">
            <a:avLst/>
          </a:prstGeom>
          <a:ln>
            <a:noFill/>
          </a:ln>
        </xdr:spPr>
        <xdr:style>
          <a:lnRef idx="2">
            <a:schemeClr val="accent6"/>
          </a:lnRef>
          <a:fillRef idx="1">
            <a:schemeClr val="lt1"/>
          </a:fillRef>
          <a:effectRef idx="0">
            <a:schemeClr val="accent6"/>
          </a:effectRef>
          <a:fontRef idx="minor">
            <a:schemeClr val="dk1"/>
          </a:fontRef>
        </xdr:style>
        <xdr:txBody>
          <a:bodyPr wrap="square" rtlCol="0">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AU" sz="2000" b="1">
                <a:solidFill>
                  <a:schemeClr val="accent6"/>
                </a:solidFill>
                <a:sym typeface="Wingdings 2" panose="05020102010507070707" pitchFamily="18" charset="2"/>
              </a:rPr>
              <a:t></a:t>
            </a:r>
            <a:endParaRPr lang="en-AU" sz="2000" b="1">
              <a:solidFill>
                <a:schemeClr val="accent6"/>
              </a:solidFill>
            </a:endParaRPr>
          </a:p>
        </xdr:txBody>
      </xdr:sp>
    </xdr:grpSp>
    <xdr:clientData/>
  </xdr:twoCellAnchor>
  <xdr:twoCellAnchor>
    <xdr:from>
      <xdr:col>9</xdr:col>
      <xdr:colOff>625929</xdr:colOff>
      <xdr:row>8</xdr:row>
      <xdr:rowOff>122464</xdr:rowOff>
    </xdr:from>
    <xdr:to>
      <xdr:col>15</xdr:col>
      <xdr:colOff>1004455</xdr:colOff>
      <xdr:row>29</xdr:row>
      <xdr:rowOff>50718</xdr:rowOff>
    </xdr:to>
    <xdr:grpSp>
      <xdr:nvGrpSpPr>
        <xdr:cNvPr id="379" name="Group 89">
          <a:extLst>
            <a:ext uri="{FF2B5EF4-FFF2-40B4-BE49-F238E27FC236}">
              <a16:creationId xmlns:a16="http://schemas.microsoft.com/office/drawing/2014/main" id="{A25BA57C-7E1D-A4C8-2442-591617479727}"/>
            </a:ext>
          </a:extLst>
        </xdr:cNvPr>
        <xdr:cNvGrpSpPr/>
      </xdr:nvGrpSpPr>
      <xdr:grpSpPr>
        <a:xfrm>
          <a:off x="6049576" y="1724905"/>
          <a:ext cx="6059908" cy="3928754"/>
          <a:chOff x="3592286" y="1605643"/>
          <a:chExt cx="6093526" cy="3928754"/>
        </a:xfrm>
      </xdr:grpSpPr>
      <xdr:grpSp>
        <xdr:nvGrpSpPr>
          <xdr:cNvPr id="380" name="Group 25">
            <a:extLst>
              <a:ext uri="{FF2B5EF4-FFF2-40B4-BE49-F238E27FC236}">
                <a16:creationId xmlns:a16="http://schemas.microsoft.com/office/drawing/2014/main" id="{1BA01F46-876F-4770-BF71-B126AF05C9AA}"/>
              </a:ext>
            </a:extLst>
          </xdr:cNvPr>
          <xdr:cNvGrpSpPr/>
        </xdr:nvGrpSpPr>
        <xdr:grpSpPr>
          <a:xfrm>
            <a:off x="3592286" y="1605643"/>
            <a:ext cx="2582883" cy="3915147"/>
            <a:chOff x="4068536" y="9960428"/>
            <a:chExt cx="2585357" cy="3986893"/>
          </a:xfrm>
        </xdr:grpSpPr>
        <xdr:sp macro="" textlink="">
          <xdr:nvSpPr>
            <xdr:cNvPr id="381" name="Rectangle: Rounded Corners 26">
              <a:extLst>
                <a:ext uri="{FF2B5EF4-FFF2-40B4-BE49-F238E27FC236}">
                  <a16:creationId xmlns:a16="http://schemas.microsoft.com/office/drawing/2014/main" id="{1E5E5954-39A1-769F-C205-FABDE986BD5A}"/>
                </a:ext>
              </a:extLst>
            </xdr:cNvPr>
            <xdr:cNvSpPr/>
          </xdr:nvSpPr>
          <xdr:spPr>
            <a:xfrm>
              <a:off x="4068536" y="9960428"/>
              <a:ext cx="2585357" cy="3986893"/>
            </a:xfrm>
            <a:prstGeom prst="roundRect">
              <a:avLst/>
            </a:prstGeom>
            <a:noFill/>
            <a:ln w="38100">
              <a:solidFill>
                <a:srgbClr val="86BE7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AU" sz="1100"/>
            </a:p>
          </xdr:txBody>
        </xdr:sp>
        <xdr:grpSp>
          <xdr:nvGrpSpPr>
            <xdr:cNvPr id="382" name="Group 27">
              <a:extLst>
                <a:ext uri="{FF2B5EF4-FFF2-40B4-BE49-F238E27FC236}">
                  <a16:creationId xmlns:a16="http://schemas.microsoft.com/office/drawing/2014/main" id="{AF32C989-27E4-372C-60C1-701BA3798AE8}"/>
                </a:ext>
              </a:extLst>
            </xdr:cNvPr>
            <xdr:cNvGrpSpPr/>
          </xdr:nvGrpSpPr>
          <xdr:grpSpPr>
            <a:xfrm>
              <a:off x="4259219" y="10314214"/>
              <a:ext cx="2239149" cy="2168097"/>
              <a:chOff x="8490144" y="3724784"/>
              <a:chExt cx="2239149" cy="2168097"/>
            </a:xfrm>
          </xdr:grpSpPr>
          <xdr:sp macro="" textlink="">
            <xdr:nvSpPr>
              <xdr:cNvPr id="383" name="Rectangle: Rounded Corners 29">
                <a:extLst>
                  <a:ext uri="{FF2B5EF4-FFF2-40B4-BE49-F238E27FC236}">
                    <a16:creationId xmlns:a16="http://schemas.microsoft.com/office/drawing/2014/main" id="{5D07A3BC-2798-53A9-50C1-4643A3A0468A}"/>
                  </a:ext>
                </a:extLst>
              </xdr:cNvPr>
              <xdr:cNvSpPr/>
            </xdr:nvSpPr>
            <xdr:spPr>
              <a:xfrm>
                <a:off x="8598817" y="3724784"/>
                <a:ext cx="2048755" cy="345828"/>
              </a:xfrm>
              <a:prstGeom prst="roundRect">
                <a:avLst/>
              </a:prstGeom>
              <a:solidFill>
                <a:srgbClr val="86BE70"/>
              </a:solidFill>
              <a:ln>
                <a:solidFill>
                  <a:srgbClr val="86BE7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b="1">
                    <a:solidFill>
                      <a:schemeClr val="tx1"/>
                    </a:solidFill>
                  </a:rPr>
                  <a:t>TARGET</a:t>
                </a:r>
              </a:p>
            </xdr:txBody>
          </xdr:sp>
          <xdr:sp macro="" textlink="">
            <xdr:nvSpPr>
              <xdr:cNvPr id="384" name="Rectangle: Rounded Corners 30">
                <a:extLst>
                  <a:ext uri="{FF2B5EF4-FFF2-40B4-BE49-F238E27FC236}">
                    <a16:creationId xmlns:a16="http://schemas.microsoft.com/office/drawing/2014/main" id="{22551999-297C-D185-8533-B448F7B92A73}"/>
                  </a:ext>
                </a:extLst>
              </xdr:cNvPr>
              <xdr:cNvSpPr/>
            </xdr:nvSpPr>
            <xdr:spPr>
              <a:xfrm>
                <a:off x="8598818" y="4185697"/>
                <a:ext cx="2048754" cy="76880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a:solidFill>
                      <a:schemeClr val="tx1"/>
                    </a:solidFill>
                    <a:latin typeface="Roboto" panose="02000000000000000000" pitchFamily="2" charset="0"/>
                    <a:ea typeface="Roboto" panose="02000000000000000000" pitchFamily="2" charset="0"/>
                  </a:rPr>
                  <a:t>Net Zero by</a:t>
                </a:r>
                <a:r>
                  <a:rPr lang="en-AU" sz="1400" baseline="0">
                    <a:solidFill>
                      <a:schemeClr val="tx1"/>
                    </a:solidFill>
                    <a:latin typeface="Roboto" panose="02000000000000000000" pitchFamily="2" charset="0"/>
                    <a:ea typeface="Roboto" panose="02000000000000000000" pitchFamily="2" charset="0"/>
                  </a:rPr>
                  <a:t> 2050</a:t>
                </a:r>
                <a:endParaRPr lang="en-AU" sz="1400">
                  <a:solidFill>
                    <a:schemeClr val="tx1"/>
                  </a:solidFill>
                  <a:latin typeface="Roboto" panose="02000000000000000000" pitchFamily="2" charset="0"/>
                  <a:ea typeface="Roboto" panose="02000000000000000000" pitchFamily="2" charset="0"/>
                </a:endParaRPr>
              </a:p>
            </xdr:txBody>
          </xdr:sp>
          <xdr:sp macro="" textlink="">
            <xdr:nvSpPr>
              <xdr:cNvPr id="385" name="Rectangle: Rounded Corners 31">
                <a:extLst>
                  <a:ext uri="{FF2B5EF4-FFF2-40B4-BE49-F238E27FC236}">
                    <a16:creationId xmlns:a16="http://schemas.microsoft.com/office/drawing/2014/main" id="{4B4EA5E5-C4D9-6583-B715-66577FBA0498}"/>
                  </a:ext>
                </a:extLst>
              </xdr:cNvPr>
              <xdr:cNvSpPr/>
            </xdr:nvSpPr>
            <xdr:spPr>
              <a:xfrm>
                <a:off x="8490144" y="5116917"/>
                <a:ext cx="2239149" cy="775964"/>
              </a:xfrm>
              <a:prstGeom prst="roundRect">
                <a:avLst/>
              </a:prstGeom>
              <a:noFill/>
              <a:ln>
                <a:solidFill>
                  <a:srgbClr val="86BE7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AU" b="1">
                    <a:solidFill>
                      <a:schemeClr val="tx1"/>
                    </a:solidFill>
                  </a:rPr>
                  <a:t>Interim Targets </a:t>
                </a:r>
              </a:p>
              <a:p>
                <a:pPr algn="r"/>
                <a:r>
                  <a:rPr lang="en-AU" b="1">
                    <a:solidFill>
                      <a:schemeClr val="tx1"/>
                    </a:solidFill>
                  </a:rPr>
                  <a:t>in development</a:t>
                </a:r>
              </a:p>
            </xdr:txBody>
          </xdr:sp>
        </xdr:grpSp>
        <xdr:sp macro="" textlink="">
          <xdr:nvSpPr>
            <xdr:cNvPr id="386" name="Rectangle: Rounded Corners 10">
              <a:extLst>
                <a:ext uri="{FF2B5EF4-FFF2-40B4-BE49-F238E27FC236}">
                  <a16:creationId xmlns:a16="http://schemas.microsoft.com/office/drawing/2014/main" id="{CF5BFE25-8BAF-05A6-0827-558B71D0334F}"/>
                </a:ext>
              </a:extLst>
            </xdr:cNvPr>
            <xdr:cNvSpPr/>
          </xdr:nvSpPr>
          <xdr:spPr>
            <a:xfrm>
              <a:off x="4286249" y="12981214"/>
              <a:ext cx="2190751" cy="570501"/>
            </a:xfrm>
            <a:prstGeom prst="roundRect">
              <a:avLst/>
            </a:prstGeom>
            <a:solidFill>
              <a:srgbClr val="86BE70"/>
            </a:solidFill>
            <a:ln>
              <a:solidFill>
                <a:srgbClr val="86BE7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AU" sz="1200" b="1">
                  <a:solidFill>
                    <a:srgbClr val="D9FFC0"/>
                  </a:solidFill>
                  <a:latin typeface="Roboto" panose="02000000000000000000" pitchFamily="2" charset="0"/>
                  <a:ea typeface="Roboto" panose="02000000000000000000" pitchFamily="2" charset="0"/>
                </a:rPr>
                <a:t>Material Topic: Climate Action</a:t>
              </a:r>
              <a:r>
                <a:rPr lang="en-AU" sz="1200" b="1" baseline="0">
                  <a:solidFill>
                    <a:srgbClr val="FFD7CC"/>
                  </a:solidFill>
                  <a:latin typeface="Roboto" panose="02000000000000000000" pitchFamily="2" charset="0"/>
                  <a:ea typeface="Roboto" panose="02000000000000000000" pitchFamily="2" charset="0"/>
                </a:rPr>
                <a:t>	</a:t>
              </a:r>
              <a:endParaRPr lang="en-AU" sz="1200" b="1">
                <a:solidFill>
                  <a:srgbClr val="FFD7CC"/>
                </a:solidFill>
                <a:latin typeface="Roboto" panose="02000000000000000000" pitchFamily="2" charset="0"/>
                <a:ea typeface="Roboto" panose="02000000000000000000" pitchFamily="2" charset="0"/>
              </a:endParaRPr>
            </a:p>
          </xdr:txBody>
        </xdr:sp>
      </xdr:grpSp>
      <xdr:grpSp>
        <xdr:nvGrpSpPr>
          <xdr:cNvPr id="387" name="Group 72">
            <a:extLst>
              <a:ext uri="{FF2B5EF4-FFF2-40B4-BE49-F238E27FC236}">
                <a16:creationId xmlns:a16="http://schemas.microsoft.com/office/drawing/2014/main" id="{201CDA38-5FE1-4DF7-B9C6-E2AE299BE009}"/>
              </a:ext>
            </a:extLst>
          </xdr:cNvPr>
          <xdr:cNvGrpSpPr/>
        </xdr:nvGrpSpPr>
        <xdr:grpSpPr>
          <a:xfrm>
            <a:off x="7102929" y="1619250"/>
            <a:ext cx="2582883" cy="3915147"/>
            <a:chOff x="4068536" y="9960428"/>
            <a:chExt cx="2585357" cy="3986893"/>
          </a:xfrm>
        </xdr:grpSpPr>
        <xdr:sp macro="" textlink="">
          <xdr:nvSpPr>
            <xdr:cNvPr id="388" name="Rectangle: Rounded Corners 73">
              <a:extLst>
                <a:ext uri="{FF2B5EF4-FFF2-40B4-BE49-F238E27FC236}">
                  <a16:creationId xmlns:a16="http://schemas.microsoft.com/office/drawing/2014/main" id="{0D85DFFD-5E7D-D4F8-A0B0-E79036E77826}"/>
                </a:ext>
              </a:extLst>
            </xdr:cNvPr>
            <xdr:cNvSpPr/>
          </xdr:nvSpPr>
          <xdr:spPr>
            <a:xfrm>
              <a:off x="4068536" y="9960428"/>
              <a:ext cx="2585357" cy="3986893"/>
            </a:xfrm>
            <a:prstGeom prst="roundRect">
              <a:avLst/>
            </a:prstGeom>
            <a:noFill/>
            <a:ln w="38100">
              <a:solidFill>
                <a:srgbClr val="86BE7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AU" sz="1100"/>
            </a:p>
          </xdr:txBody>
        </xdr:sp>
        <xdr:grpSp>
          <xdr:nvGrpSpPr>
            <xdr:cNvPr id="389" name="Group 74">
              <a:extLst>
                <a:ext uri="{FF2B5EF4-FFF2-40B4-BE49-F238E27FC236}">
                  <a16:creationId xmlns:a16="http://schemas.microsoft.com/office/drawing/2014/main" id="{1273C256-CF78-88F3-487F-5CCE137677D8}"/>
                </a:ext>
              </a:extLst>
            </xdr:cNvPr>
            <xdr:cNvGrpSpPr/>
          </xdr:nvGrpSpPr>
          <xdr:grpSpPr>
            <a:xfrm>
              <a:off x="4259219" y="10314214"/>
              <a:ext cx="2239149" cy="2168097"/>
              <a:chOff x="8490144" y="3724784"/>
              <a:chExt cx="2239149" cy="2168097"/>
            </a:xfrm>
          </xdr:grpSpPr>
          <xdr:sp macro="" textlink="">
            <xdr:nvSpPr>
              <xdr:cNvPr id="390" name="Rectangle: Rounded Corners 76">
                <a:extLst>
                  <a:ext uri="{FF2B5EF4-FFF2-40B4-BE49-F238E27FC236}">
                    <a16:creationId xmlns:a16="http://schemas.microsoft.com/office/drawing/2014/main" id="{241A1721-A7BD-8FBD-F394-159F4A96E461}"/>
                  </a:ext>
                </a:extLst>
              </xdr:cNvPr>
              <xdr:cNvSpPr/>
            </xdr:nvSpPr>
            <xdr:spPr>
              <a:xfrm>
                <a:off x="8598817" y="3724784"/>
                <a:ext cx="2048755" cy="345828"/>
              </a:xfrm>
              <a:prstGeom prst="roundRect">
                <a:avLst/>
              </a:prstGeom>
              <a:solidFill>
                <a:srgbClr val="86BE70"/>
              </a:solidFill>
              <a:ln>
                <a:solidFill>
                  <a:srgbClr val="86BE7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b="1">
                    <a:solidFill>
                      <a:schemeClr val="tx1"/>
                    </a:solidFill>
                  </a:rPr>
                  <a:t>TARGET</a:t>
                </a:r>
              </a:p>
            </xdr:txBody>
          </xdr:sp>
          <xdr:sp macro="" textlink="">
            <xdr:nvSpPr>
              <xdr:cNvPr id="391" name="Rectangle: Rounded Corners 77">
                <a:extLst>
                  <a:ext uri="{FF2B5EF4-FFF2-40B4-BE49-F238E27FC236}">
                    <a16:creationId xmlns:a16="http://schemas.microsoft.com/office/drawing/2014/main" id="{443F6314-83D0-5862-ADE2-227393E8FE1E}"/>
                  </a:ext>
                </a:extLst>
              </xdr:cNvPr>
              <xdr:cNvSpPr/>
            </xdr:nvSpPr>
            <xdr:spPr>
              <a:xfrm>
                <a:off x="8598818" y="4185697"/>
                <a:ext cx="2048754" cy="76880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a:solidFill>
                      <a:schemeClr val="tx1"/>
                    </a:solidFill>
                    <a:latin typeface="Roboto" panose="02000000000000000000" pitchFamily="2" charset="0"/>
                    <a:ea typeface="Roboto" panose="02000000000000000000" pitchFamily="2" charset="0"/>
                  </a:rPr>
                  <a:t>100% Regulatory Compliance</a:t>
                </a:r>
              </a:p>
            </xdr:txBody>
          </xdr:sp>
          <xdr:sp macro="" textlink="">
            <xdr:nvSpPr>
              <xdr:cNvPr id="392" name="Rectangle: Rounded Corners 78">
                <a:extLst>
                  <a:ext uri="{FF2B5EF4-FFF2-40B4-BE49-F238E27FC236}">
                    <a16:creationId xmlns:a16="http://schemas.microsoft.com/office/drawing/2014/main" id="{95580C9E-7E12-11BD-87F6-1B24C5EE60DA}"/>
                  </a:ext>
                </a:extLst>
              </xdr:cNvPr>
              <xdr:cNvSpPr/>
            </xdr:nvSpPr>
            <xdr:spPr>
              <a:xfrm>
                <a:off x="8490144" y="5116917"/>
                <a:ext cx="2239149" cy="775964"/>
              </a:xfrm>
              <a:prstGeom prst="roundRect">
                <a:avLst/>
              </a:prstGeom>
              <a:noFill/>
              <a:ln>
                <a:solidFill>
                  <a:srgbClr val="86BE7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AU" b="1">
                    <a:solidFill>
                      <a:schemeClr val="tx1"/>
                    </a:solidFill>
                  </a:rPr>
                  <a:t>Target</a:t>
                </a:r>
                <a:r>
                  <a:rPr lang="en-AU" b="1" baseline="0">
                    <a:solidFill>
                      <a:schemeClr val="tx1"/>
                    </a:solidFill>
                  </a:rPr>
                  <a:t> Not </a:t>
                </a:r>
              </a:p>
              <a:p>
                <a:pPr algn="r"/>
                <a:r>
                  <a:rPr lang="en-AU" b="1">
                    <a:solidFill>
                      <a:schemeClr val="tx1"/>
                    </a:solidFill>
                  </a:rPr>
                  <a:t>Met - Gruyere</a:t>
                </a:r>
              </a:p>
            </xdr:txBody>
          </xdr:sp>
        </xdr:grpSp>
        <xdr:sp macro="" textlink="">
          <xdr:nvSpPr>
            <xdr:cNvPr id="393" name="Rectangle: Rounded Corners 10">
              <a:extLst>
                <a:ext uri="{FF2B5EF4-FFF2-40B4-BE49-F238E27FC236}">
                  <a16:creationId xmlns:a16="http://schemas.microsoft.com/office/drawing/2014/main" id="{A1F290FF-24E4-1FD9-EF85-7927581FB97B}"/>
                </a:ext>
              </a:extLst>
            </xdr:cNvPr>
            <xdr:cNvSpPr/>
          </xdr:nvSpPr>
          <xdr:spPr>
            <a:xfrm>
              <a:off x="4286249" y="12981214"/>
              <a:ext cx="2190751" cy="570501"/>
            </a:xfrm>
            <a:prstGeom prst="roundRect">
              <a:avLst/>
            </a:prstGeom>
            <a:solidFill>
              <a:srgbClr val="86BE70"/>
            </a:solidFill>
            <a:ln>
              <a:solidFill>
                <a:srgbClr val="86BE7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AU" sz="1200" b="1">
                  <a:solidFill>
                    <a:srgbClr val="D9FFC0"/>
                  </a:solidFill>
                  <a:latin typeface="Roboto" panose="02000000000000000000" pitchFamily="2" charset="0"/>
                  <a:ea typeface="Roboto" panose="02000000000000000000" pitchFamily="2" charset="0"/>
                </a:rPr>
                <a:t>Material Topic: Tailings</a:t>
              </a:r>
              <a:r>
                <a:rPr lang="en-AU" sz="1200" b="1" baseline="0">
                  <a:solidFill>
                    <a:srgbClr val="FFD7CC"/>
                  </a:solidFill>
                  <a:latin typeface="Roboto" panose="02000000000000000000" pitchFamily="2" charset="0"/>
                  <a:ea typeface="Roboto" panose="02000000000000000000" pitchFamily="2" charset="0"/>
                </a:rPr>
                <a:t>	</a:t>
              </a:r>
              <a:endParaRPr lang="en-AU" sz="1200" b="1">
                <a:solidFill>
                  <a:srgbClr val="FFD7CC"/>
                </a:solidFill>
                <a:latin typeface="Roboto" panose="02000000000000000000" pitchFamily="2" charset="0"/>
                <a:ea typeface="Roboto" panose="02000000000000000000" pitchFamily="2" charset="0"/>
              </a:endParaRPr>
            </a:p>
          </xdr:txBody>
        </xdr:sp>
      </xdr:grpSp>
    </xdr:grpSp>
    <xdr:clientData/>
  </xdr:twoCellAnchor>
  <xdr:twoCellAnchor>
    <xdr:from>
      <xdr:col>13</xdr:col>
      <xdr:colOff>657944</xdr:colOff>
      <xdr:row>18</xdr:row>
      <xdr:rowOff>32017</xdr:rowOff>
    </xdr:from>
    <xdr:to>
      <xdr:col>13</xdr:col>
      <xdr:colOff>1233248</xdr:colOff>
      <xdr:row>21</xdr:row>
      <xdr:rowOff>17697</xdr:rowOff>
    </xdr:to>
    <xdr:grpSp>
      <xdr:nvGrpSpPr>
        <xdr:cNvPr id="80" name="Group 79">
          <a:extLst>
            <a:ext uri="{FF2B5EF4-FFF2-40B4-BE49-F238E27FC236}">
              <a16:creationId xmlns:a16="http://schemas.microsoft.com/office/drawing/2014/main" id="{662BFEC8-F8FF-4FF2-8891-B302061246AE}"/>
            </a:ext>
          </a:extLst>
        </xdr:cNvPr>
        <xdr:cNvGrpSpPr/>
      </xdr:nvGrpSpPr>
      <xdr:grpSpPr>
        <a:xfrm>
          <a:off x="9869179" y="3539458"/>
          <a:ext cx="575304" cy="557180"/>
          <a:chOff x="10491109" y="12300853"/>
          <a:chExt cx="575304" cy="557180"/>
        </a:xfrm>
      </xdr:grpSpPr>
      <xdr:sp macro="" textlink="">
        <xdr:nvSpPr>
          <xdr:cNvPr id="81" name="Flowchart: Connector 80">
            <a:extLst>
              <a:ext uri="{FF2B5EF4-FFF2-40B4-BE49-F238E27FC236}">
                <a16:creationId xmlns:a16="http://schemas.microsoft.com/office/drawing/2014/main" id="{FF0FE8E6-ABE8-A384-E88E-F9111656DA6A}"/>
              </a:ext>
            </a:extLst>
          </xdr:cNvPr>
          <xdr:cNvSpPr/>
        </xdr:nvSpPr>
        <xdr:spPr>
          <a:xfrm>
            <a:off x="10491109" y="12300853"/>
            <a:ext cx="575304" cy="557180"/>
          </a:xfrm>
          <a:prstGeom prst="flowChartConnector">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AU"/>
          </a:p>
        </xdr:txBody>
      </xdr:sp>
      <xdr:sp macro="" textlink="">
        <xdr:nvSpPr>
          <xdr:cNvPr id="82" name="TextBox 44">
            <a:extLst>
              <a:ext uri="{FF2B5EF4-FFF2-40B4-BE49-F238E27FC236}">
                <a16:creationId xmlns:a16="http://schemas.microsoft.com/office/drawing/2014/main" id="{8C89772D-A080-1DFF-75E8-B3EC484F57B6}"/>
              </a:ext>
            </a:extLst>
          </xdr:cNvPr>
          <xdr:cNvSpPr txBox="1"/>
        </xdr:nvSpPr>
        <xdr:spPr>
          <a:xfrm>
            <a:off x="10624798" y="12392042"/>
            <a:ext cx="251434" cy="392094"/>
          </a:xfrm>
          <a:prstGeom prst="rect">
            <a:avLst/>
          </a:prstGeom>
          <a:ln>
            <a:noFill/>
          </a:ln>
        </xdr:spPr>
        <xdr:style>
          <a:lnRef idx="2">
            <a:schemeClr val="accent6"/>
          </a:lnRef>
          <a:fillRef idx="1">
            <a:schemeClr val="lt1"/>
          </a:fillRef>
          <a:effectRef idx="0">
            <a:schemeClr val="accent6"/>
          </a:effectRef>
          <a:fontRef idx="minor">
            <a:schemeClr val="dk1"/>
          </a:fontRef>
        </xdr:style>
        <xdr:txBody>
          <a:bodyPr wrap="square" rtlCol="0">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endParaRPr lang="en-AU" sz="2000" b="1">
              <a:solidFill>
                <a:schemeClr val="accent6"/>
              </a:solidFill>
            </a:endParaRPr>
          </a:p>
        </xdr:txBody>
      </xdr:sp>
    </xdr:grpSp>
    <xdr:clientData/>
  </xdr:twoCellAnchor>
  <xdr:twoCellAnchor editAs="oneCell">
    <xdr:from>
      <xdr:col>1</xdr:col>
      <xdr:colOff>0</xdr:colOff>
      <xdr:row>0</xdr:row>
      <xdr:rowOff>0</xdr:rowOff>
    </xdr:from>
    <xdr:to>
      <xdr:col>3</xdr:col>
      <xdr:colOff>126670</xdr:colOff>
      <xdr:row>2</xdr:row>
      <xdr:rowOff>142875</xdr:rowOff>
    </xdr:to>
    <xdr:pic>
      <xdr:nvPicPr>
        <xdr:cNvPr id="2" name="Picture 1">
          <a:extLst>
            <a:ext uri="{FF2B5EF4-FFF2-40B4-BE49-F238E27FC236}">
              <a16:creationId xmlns:a16="http://schemas.microsoft.com/office/drawing/2014/main" id="{0EF6A3A1-A7F1-4841-905D-5B14E8F64E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2143" y="0"/>
          <a:ext cx="1487384" cy="523875"/>
        </a:xfrm>
        <a:prstGeom prst="rect">
          <a:avLst/>
        </a:prstGeom>
      </xdr:spPr>
    </xdr:pic>
    <xdr:clientData/>
  </xdr:twoCellAnchor>
  <xdr:twoCellAnchor>
    <xdr:from>
      <xdr:col>13</xdr:col>
      <xdr:colOff>792415</xdr:colOff>
      <xdr:row>18</xdr:row>
      <xdr:rowOff>121664</xdr:rowOff>
    </xdr:from>
    <xdr:to>
      <xdr:col>13</xdr:col>
      <xdr:colOff>1044153</xdr:colOff>
      <xdr:row>20</xdr:row>
      <xdr:rowOff>146002</xdr:rowOff>
    </xdr:to>
    <xdr:sp macro="" textlink="">
      <xdr:nvSpPr>
        <xdr:cNvPr id="106" name="TextBox 41">
          <a:extLst>
            <a:ext uri="{FF2B5EF4-FFF2-40B4-BE49-F238E27FC236}">
              <a16:creationId xmlns:a16="http://schemas.microsoft.com/office/drawing/2014/main" id="{C2C59AC2-3598-4FAD-B0C7-C3748F9E8229}"/>
            </a:ext>
          </a:extLst>
        </xdr:cNvPr>
        <xdr:cNvSpPr txBox="1"/>
      </xdr:nvSpPr>
      <xdr:spPr>
        <a:xfrm>
          <a:off x="10003650" y="3629105"/>
          <a:ext cx="251738" cy="405338"/>
        </a:xfrm>
        <a:prstGeom prst="rect">
          <a:avLst/>
        </a:prstGeom>
        <a:no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2000">
              <a:solidFill>
                <a:srgbClr val="FF0000"/>
              </a:solidFill>
            </a:rPr>
            <a:t>X</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105" name="TextBox 104">
          <a:extLst>
            <a:ext uri="{FF2B5EF4-FFF2-40B4-BE49-F238E27FC236}">
              <a16:creationId xmlns:a16="http://schemas.microsoft.com/office/drawing/2014/main" id="{846CF313-FE14-A5AB-3229-E17516F1F60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X19A0T</a:t>
          </a:r>
        </a:p>
      </xdr:txBody>
    </xdr:sp>
    <xdr:clientData/>
  </xdr:twoCellAnchor>
  <xdr:twoCellAnchor>
    <xdr:from>
      <xdr:col>0</xdr:col>
      <xdr:colOff>112060</xdr:colOff>
      <xdr:row>7</xdr:row>
      <xdr:rowOff>179294</xdr:rowOff>
    </xdr:from>
    <xdr:to>
      <xdr:col>4</xdr:col>
      <xdr:colOff>604187</xdr:colOff>
      <xdr:row>61</xdr:row>
      <xdr:rowOff>127576</xdr:rowOff>
    </xdr:to>
    <xdr:grpSp>
      <xdr:nvGrpSpPr>
        <xdr:cNvPr id="107" name="Group 106">
          <a:extLst>
            <a:ext uri="{FF2B5EF4-FFF2-40B4-BE49-F238E27FC236}">
              <a16:creationId xmlns:a16="http://schemas.microsoft.com/office/drawing/2014/main" id="{4E920420-3463-4BF5-9C28-7A93269E7837}"/>
            </a:ext>
          </a:extLst>
        </xdr:cNvPr>
        <xdr:cNvGrpSpPr/>
      </xdr:nvGrpSpPr>
      <xdr:grpSpPr>
        <a:xfrm>
          <a:off x="112060" y="1591235"/>
          <a:ext cx="2789333" cy="10235282"/>
          <a:chOff x="3074147" y="344955"/>
          <a:chExt cx="2789333" cy="10216606"/>
        </a:xfrm>
      </xdr:grpSpPr>
      <xdr:grpSp>
        <xdr:nvGrpSpPr>
          <xdr:cNvPr id="108" name="Group 107">
            <a:extLst>
              <a:ext uri="{FF2B5EF4-FFF2-40B4-BE49-F238E27FC236}">
                <a16:creationId xmlns:a16="http://schemas.microsoft.com/office/drawing/2014/main" id="{B6B911B7-1249-F33F-4CD4-21FE6F5EFACA}"/>
              </a:ext>
            </a:extLst>
          </xdr:cNvPr>
          <xdr:cNvGrpSpPr/>
        </xdr:nvGrpSpPr>
        <xdr:grpSpPr>
          <a:xfrm>
            <a:off x="3074147" y="344955"/>
            <a:ext cx="2789333" cy="9884505"/>
            <a:chOff x="3074147" y="344955"/>
            <a:chExt cx="2789333" cy="9884505"/>
          </a:xfrm>
        </xdr:grpSpPr>
        <xdr:grpSp>
          <xdr:nvGrpSpPr>
            <xdr:cNvPr id="111" name="Group 110">
              <a:extLst>
                <a:ext uri="{FF2B5EF4-FFF2-40B4-BE49-F238E27FC236}">
                  <a16:creationId xmlns:a16="http://schemas.microsoft.com/office/drawing/2014/main" id="{55776088-1F23-A3B8-EAA4-21CC3F727BED}"/>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324" name="Rectangle: Top Corners Rounded 323">
                <a:hlinkClick xmlns:r="http://schemas.openxmlformats.org/officeDocument/2006/relationships" r:id="rId3"/>
                <a:extLst>
                  <a:ext uri="{FF2B5EF4-FFF2-40B4-BE49-F238E27FC236}">
                    <a16:creationId xmlns:a16="http://schemas.microsoft.com/office/drawing/2014/main" id="{50D89235-52A0-A0CC-692B-5D9B15F8F89E}"/>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325" name="Rectangle: Top Corners Rounded 324">
                <a:extLst>
                  <a:ext uri="{FF2B5EF4-FFF2-40B4-BE49-F238E27FC236}">
                    <a16:creationId xmlns:a16="http://schemas.microsoft.com/office/drawing/2014/main" id="{CE349DFD-2404-FE35-7ED7-114B7F7960C8}"/>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2" name="Group 111">
              <a:extLst>
                <a:ext uri="{FF2B5EF4-FFF2-40B4-BE49-F238E27FC236}">
                  <a16:creationId xmlns:a16="http://schemas.microsoft.com/office/drawing/2014/main" id="{2B0DF72E-6183-F176-AD83-CF44C4B7CACE}"/>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322" name="Rectangle: Top Corners Rounded 321">
                <a:hlinkClick xmlns:r="http://schemas.openxmlformats.org/officeDocument/2006/relationships" r:id="rId4"/>
                <a:extLst>
                  <a:ext uri="{FF2B5EF4-FFF2-40B4-BE49-F238E27FC236}">
                    <a16:creationId xmlns:a16="http://schemas.microsoft.com/office/drawing/2014/main" id="{22ED4277-DF05-186F-41E7-093F701FA3AC}"/>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323" name="Rectangle: Top Corners Rounded 322">
                <a:extLst>
                  <a:ext uri="{FF2B5EF4-FFF2-40B4-BE49-F238E27FC236}">
                    <a16:creationId xmlns:a16="http://schemas.microsoft.com/office/drawing/2014/main" id="{4F4A7ABC-9A1A-9E9A-E8D0-CB47D3B84C0C}"/>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3" name="Group 112">
              <a:extLst>
                <a:ext uri="{FF2B5EF4-FFF2-40B4-BE49-F238E27FC236}">
                  <a16:creationId xmlns:a16="http://schemas.microsoft.com/office/drawing/2014/main" id="{5F1495EB-68F3-000E-3491-99F2F8A78542}"/>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320" name="Rectangle: Top Corners Rounded 319">
                <a:hlinkClick xmlns:r="http://schemas.openxmlformats.org/officeDocument/2006/relationships" r:id="rId5"/>
                <a:extLst>
                  <a:ext uri="{FF2B5EF4-FFF2-40B4-BE49-F238E27FC236}">
                    <a16:creationId xmlns:a16="http://schemas.microsoft.com/office/drawing/2014/main" id="{A9E8273E-9521-F630-E856-55AD85C3A265}"/>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321" name="Rectangle: Top Corners Rounded 320">
                <a:extLst>
                  <a:ext uri="{FF2B5EF4-FFF2-40B4-BE49-F238E27FC236}">
                    <a16:creationId xmlns:a16="http://schemas.microsoft.com/office/drawing/2014/main" id="{F21BA320-4DC8-14BD-BDBE-38FAC80FAB36}"/>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4" name="Group 113">
              <a:extLst>
                <a:ext uri="{FF2B5EF4-FFF2-40B4-BE49-F238E27FC236}">
                  <a16:creationId xmlns:a16="http://schemas.microsoft.com/office/drawing/2014/main" id="{BA0DDD2C-4D15-36E5-64EE-C2C404EE1472}"/>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190" name="Rectangle: Top Corners Rounded 189">
                <a:hlinkClick xmlns:r="http://schemas.openxmlformats.org/officeDocument/2006/relationships" r:id="rId6"/>
                <a:extLst>
                  <a:ext uri="{FF2B5EF4-FFF2-40B4-BE49-F238E27FC236}">
                    <a16:creationId xmlns:a16="http://schemas.microsoft.com/office/drawing/2014/main" id="{980393E1-61DC-6402-1679-8B4D2BC9505B}"/>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191" name="Rectangle: Top Corners Rounded 190">
                <a:extLst>
                  <a:ext uri="{FF2B5EF4-FFF2-40B4-BE49-F238E27FC236}">
                    <a16:creationId xmlns:a16="http://schemas.microsoft.com/office/drawing/2014/main" id="{FB4DBB8D-4CFF-1AA2-41A0-C066A616DB07}"/>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15" name="Rounded Rectangle 33">
              <a:extLst>
                <a:ext uri="{FF2B5EF4-FFF2-40B4-BE49-F238E27FC236}">
                  <a16:creationId xmlns:a16="http://schemas.microsoft.com/office/drawing/2014/main" id="{0EB5F07B-CF8C-F961-21BD-10B03993E7AE}"/>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116" name="Group 115">
              <a:extLst>
                <a:ext uri="{FF2B5EF4-FFF2-40B4-BE49-F238E27FC236}">
                  <a16:creationId xmlns:a16="http://schemas.microsoft.com/office/drawing/2014/main" id="{C43B4AEC-5D7E-466B-3DA4-CA539B107537}"/>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188" name="Rectangle: Top Corners Rounded 187">
                <a:hlinkClick xmlns:r="http://schemas.openxmlformats.org/officeDocument/2006/relationships" r:id="rId7"/>
                <a:extLst>
                  <a:ext uri="{FF2B5EF4-FFF2-40B4-BE49-F238E27FC236}">
                    <a16:creationId xmlns:a16="http://schemas.microsoft.com/office/drawing/2014/main" id="{381555F5-C164-8757-1121-F8E321EDEF51}"/>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189" name="Rectangle: Top Corners Rounded 188">
                <a:extLst>
                  <a:ext uri="{FF2B5EF4-FFF2-40B4-BE49-F238E27FC236}">
                    <a16:creationId xmlns:a16="http://schemas.microsoft.com/office/drawing/2014/main" id="{DD8CA241-15EC-D58D-27A3-514F34959D34}"/>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7" name="Group 116">
              <a:extLst>
                <a:ext uri="{FF2B5EF4-FFF2-40B4-BE49-F238E27FC236}">
                  <a16:creationId xmlns:a16="http://schemas.microsoft.com/office/drawing/2014/main" id="{E9737E6C-04BE-389A-C244-5AFE28697611}"/>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186" name="Rectangle: Top Corners Rounded 185">
                <a:hlinkClick xmlns:r="http://schemas.openxmlformats.org/officeDocument/2006/relationships" r:id="rId8"/>
                <a:extLst>
                  <a:ext uri="{FF2B5EF4-FFF2-40B4-BE49-F238E27FC236}">
                    <a16:creationId xmlns:a16="http://schemas.microsoft.com/office/drawing/2014/main" id="{AA536277-2B6E-27A8-3A2C-8661CC00FB2A}"/>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187" name="Rectangle: Top Corners Rounded 186">
                <a:extLst>
                  <a:ext uri="{FF2B5EF4-FFF2-40B4-BE49-F238E27FC236}">
                    <a16:creationId xmlns:a16="http://schemas.microsoft.com/office/drawing/2014/main" id="{EE2DDB32-9A8E-013E-BC35-D4806336E73C}"/>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8" name="Group 117">
              <a:extLst>
                <a:ext uri="{FF2B5EF4-FFF2-40B4-BE49-F238E27FC236}">
                  <a16:creationId xmlns:a16="http://schemas.microsoft.com/office/drawing/2014/main" id="{ACB6100D-03AE-AD2D-849F-E9EB0107624E}"/>
                </a:ext>
              </a:extLst>
            </xdr:cNvPr>
            <xdr:cNvGrpSpPr/>
          </xdr:nvGrpSpPr>
          <xdr:grpSpPr>
            <a:xfrm>
              <a:off x="3119852" y="5256023"/>
              <a:ext cx="2731760" cy="2124208"/>
              <a:chOff x="3074147" y="6195660"/>
              <a:chExt cx="2731760" cy="2124208"/>
            </a:xfrm>
          </xdr:grpSpPr>
          <xdr:sp macro="" textlink="">
            <xdr:nvSpPr>
              <xdr:cNvPr id="167" name="Rounded Rectangle 33">
                <a:extLst>
                  <a:ext uri="{FF2B5EF4-FFF2-40B4-BE49-F238E27FC236}">
                    <a16:creationId xmlns:a16="http://schemas.microsoft.com/office/drawing/2014/main" id="{19340B75-B713-7F4E-7D04-B208C555DA50}"/>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168" name="Group 167">
                <a:extLst>
                  <a:ext uri="{FF2B5EF4-FFF2-40B4-BE49-F238E27FC236}">
                    <a16:creationId xmlns:a16="http://schemas.microsoft.com/office/drawing/2014/main" id="{11AC98F3-9A56-0584-4F9F-FC3EEB76498E}"/>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184" name="Rectangle: Top Corners Rounded 183">
                  <a:hlinkClick xmlns:r="http://schemas.openxmlformats.org/officeDocument/2006/relationships" r:id="rId9"/>
                  <a:extLst>
                    <a:ext uri="{FF2B5EF4-FFF2-40B4-BE49-F238E27FC236}">
                      <a16:creationId xmlns:a16="http://schemas.microsoft.com/office/drawing/2014/main" id="{5A342B6B-9FEE-4149-B1A3-F2DE86530A0E}"/>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185" name="Rectangle: Top Corners Rounded 184">
                  <a:extLst>
                    <a:ext uri="{FF2B5EF4-FFF2-40B4-BE49-F238E27FC236}">
                      <a16:creationId xmlns:a16="http://schemas.microsoft.com/office/drawing/2014/main" id="{74C0C8A6-A548-074F-6480-AE5299380124}"/>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69" name="Group 168">
                <a:extLst>
                  <a:ext uri="{FF2B5EF4-FFF2-40B4-BE49-F238E27FC236}">
                    <a16:creationId xmlns:a16="http://schemas.microsoft.com/office/drawing/2014/main" id="{68D8361E-8570-1185-456C-2C9324EB88D2}"/>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182" name="Rectangle: Top Corners Rounded 181">
                  <a:hlinkClick xmlns:r="http://schemas.openxmlformats.org/officeDocument/2006/relationships" r:id="rId10"/>
                  <a:extLst>
                    <a:ext uri="{FF2B5EF4-FFF2-40B4-BE49-F238E27FC236}">
                      <a16:creationId xmlns:a16="http://schemas.microsoft.com/office/drawing/2014/main" id="{12F4DD03-FF21-95AA-C43E-2E2D97FA1ECB}"/>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183" name="Rectangle: Top Corners Rounded 182">
                  <a:extLst>
                    <a:ext uri="{FF2B5EF4-FFF2-40B4-BE49-F238E27FC236}">
                      <a16:creationId xmlns:a16="http://schemas.microsoft.com/office/drawing/2014/main" id="{402FAA63-1C09-C47F-4075-D19A91736B4B}"/>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70" name="Group 169">
                <a:extLst>
                  <a:ext uri="{FF2B5EF4-FFF2-40B4-BE49-F238E27FC236}">
                    <a16:creationId xmlns:a16="http://schemas.microsoft.com/office/drawing/2014/main" id="{922876E9-A764-12E0-6901-318EA67B58CF}"/>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180" name="Rectangle: Top Corners Rounded 179">
                  <a:hlinkClick xmlns:r="http://schemas.openxmlformats.org/officeDocument/2006/relationships" r:id="rId11"/>
                  <a:extLst>
                    <a:ext uri="{FF2B5EF4-FFF2-40B4-BE49-F238E27FC236}">
                      <a16:creationId xmlns:a16="http://schemas.microsoft.com/office/drawing/2014/main" id="{27875EE5-47B4-3E98-D752-90D765365E05}"/>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181" name="Rectangle: Top Corners Rounded 180">
                  <a:extLst>
                    <a:ext uri="{FF2B5EF4-FFF2-40B4-BE49-F238E27FC236}">
                      <a16:creationId xmlns:a16="http://schemas.microsoft.com/office/drawing/2014/main" id="{1213B843-C3C8-4AA6-4F31-ABAF2984DCBE}"/>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71" name="Group 170">
                <a:extLst>
                  <a:ext uri="{FF2B5EF4-FFF2-40B4-BE49-F238E27FC236}">
                    <a16:creationId xmlns:a16="http://schemas.microsoft.com/office/drawing/2014/main" id="{73C9FB31-3227-B45F-506E-FE4A9877E5CC}"/>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178" name="Rectangle: Top Corners Rounded 177">
                  <a:hlinkClick xmlns:r="http://schemas.openxmlformats.org/officeDocument/2006/relationships" r:id="rId12"/>
                  <a:extLst>
                    <a:ext uri="{FF2B5EF4-FFF2-40B4-BE49-F238E27FC236}">
                      <a16:creationId xmlns:a16="http://schemas.microsoft.com/office/drawing/2014/main" id="{517F44E8-34A9-1CED-A73B-C7B73DAA197F}"/>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179" name="Rectangle: Top Corners Rounded 178">
                  <a:extLst>
                    <a:ext uri="{FF2B5EF4-FFF2-40B4-BE49-F238E27FC236}">
                      <a16:creationId xmlns:a16="http://schemas.microsoft.com/office/drawing/2014/main" id="{9ECCA195-D23A-A383-7E75-4DDE97933172}"/>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72" name="Group 171">
                <a:extLst>
                  <a:ext uri="{FF2B5EF4-FFF2-40B4-BE49-F238E27FC236}">
                    <a16:creationId xmlns:a16="http://schemas.microsoft.com/office/drawing/2014/main" id="{DA6170BA-68A5-DDC2-B567-B2879E7B7957}"/>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176" name="Rectangle: Top Corners Rounded 175">
                  <a:hlinkClick xmlns:r="http://schemas.openxmlformats.org/officeDocument/2006/relationships" r:id="rId13"/>
                  <a:extLst>
                    <a:ext uri="{FF2B5EF4-FFF2-40B4-BE49-F238E27FC236}">
                      <a16:creationId xmlns:a16="http://schemas.microsoft.com/office/drawing/2014/main" id="{9BDBB115-0F37-E17A-E497-B4B17F5B4817}"/>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177" name="Rectangle: Top Corners Rounded 176">
                  <a:extLst>
                    <a:ext uri="{FF2B5EF4-FFF2-40B4-BE49-F238E27FC236}">
                      <a16:creationId xmlns:a16="http://schemas.microsoft.com/office/drawing/2014/main" id="{7ACBAA0B-B507-FA81-9CC6-BDCCA479B4CA}"/>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73" name="Group 172">
                <a:extLst>
                  <a:ext uri="{FF2B5EF4-FFF2-40B4-BE49-F238E27FC236}">
                    <a16:creationId xmlns:a16="http://schemas.microsoft.com/office/drawing/2014/main" id="{47DF2E6D-4B34-6A1E-4082-08F0090A3BFF}"/>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174" name="Rectangle: Top Corners Rounded 173">
                  <a:hlinkClick xmlns:r="http://schemas.openxmlformats.org/officeDocument/2006/relationships" r:id="rId14"/>
                  <a:extLst>
                    <a:ext uri="{FF2B5EF4-FFF2-40B4-BE49-F238E27FC236}">
                      <a16:creationId xmlns:a16="http://schemas.microsoft.com/office/drawing/2014/main" id="{EF75FD9B-1EB8-9F90-D618-7A16432B1B1D}"/>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175" name="Rectangle: Top Corners Rounded 174">
                  <a:extLst>
                    <a:ext uri="{FF2B5EF4-FFF2-40B4-BE49-F238E27FC236}">
                      <a16:creationId xmlns:a16="http://schemas.microsoft.com/office/drawing/2014/main" id="{18E891AD-83CA-1943-D15F-544111C4875D}"/>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119" name="Group 118">
              <a:extLst>
                <a:ext uri="{FF2B5EF4-FFF2-40B4-BE49-F238E27FC236}">
                  <a16:creationId xmlns:a16="http://schemas.microsoft.com/office/drawing/2014/main" id="{75E2C4EC-96CB-AF37-FA71-97C030738409}"/>
                </a:ext>
              </a:extLst>
            </xdr:cNvPr>
            <xdr:cNvGrpSpPr/>
          </xdr:nvGrpSpPr>
          <xdr:grpSpPr>
            <a:xfrm>
              <a:off x="3119852" y="7457030"/>
              <a:ext cx="2743628" cy="2151640"/>
              <a:chOff x="3074147" y="8433176"/>
              <a:chExt cx="2743628" cy="2151640"/>
            </a:xfrm>
          </xdr:grpSpPr>
          <xdr:sp macro="" textlink="">
            <xdr:nvSpPr>
              <xdr:cNvPr id="148" name="Rounded Rectangle 33">
                <a:extLst>
                  <a:ext uri="{FF2B5EF4-FFF2-40B4-BE49-F238E27FC236}">
                    <a16:creationId xmlns:a16="http://schemas.microsoft.com/office/drawing/2014/main" id="{41D3690D-4EB0-56C9-C8BF-9F8FB1F2870E}"/>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149" name="Group 148">
                <a:extLst>
                  <a:ext uri="{FF2B5EF4-FFF2-40B4-BE49-F238E27FC236}">
                    <a16:creationId xmlns:a16="http://schemas.microsoft.com/office/drawing/2014/main" id="{51DC5789-0BE1-92E1-A50E-B8EA0EDEBFE4}"/>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165" name="Rectangle: Top Corners Rounded 164">
                  <a:hlinkClick xmlns:r="http://schemas.openxmlformats.org/officeDocument/2006/relationships" r:id="rId15"/>
                  <a:extLst>
                    <a:ext uri="{FF2B5EF4-FFF2-40B4-BE49-F238E27FC236}">
                      <a16:creationId xmlns:a16="http://schemas.microsoft.com/office/drawing/2014/main" id="{A2BAC4A9-334C-416B-1D6F-B47216863856}"/>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166" name="Rectangle: Top Corners Rounded 165">
                  <a:extLst>
                    <a:ext uri="{FF2B5EF4-FFF2-40B4-BE49-F238E27FC236}">
                      <a16:creationId xmlns:a16="http://schemas.microsoft.com/office/drawing/2014/main" id="{3CFC8049-06DF-0808-EC40-FAA64126B1E5}"/>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0" name="Group 149">
                <a:extLst>
                  <a:ext uri="{FF2B5EF4-FFF2-40B4-BE49-F238E27FC236}">
                    <a16:creationId xmlns:a16="http://schemas.microsoft.com/office/drawing/2014/main" id="{C79F6BE6-1900-2935-CA75-D6AD691F2375}"/>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163" name="Rectangle: Top Corners Rounded 162">
                  <a:hlinkClick xmlns:r="http://schemas.openxmlformats.org/officeDocument/2006/relationships" r:id="rId16"/>
                  <a:extLst>
                    <a:ext uri="{FF2B5EF4-FFF2-40B4-BE49-F238E27FC236}">
                      <a16:creationId xmlns:a16="http://schemas.microsoft.com/office/drawing/2014/main" id="{F43ED10C-4617-628E-BAF2-0850166FFFE3}"/>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164" name="Rectangle: Top Corners Rounded 163">
                  <a:extLst>
                    <a:ext uri="{FF2B5EF4-FFF2-40B4-BE49-F238E27FC236}">
                      <a16:creationId xmlns:a16="http://schemas.microsoft.com/office/drawing/2014/main" id="{A5F9D1E6-C38B-6DA8-27BA-8F77BBB65ACF}"/>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1" name="Group 150">
                <a:extLst>
                  <a:ext uri="{FF2B5EF4-FFF2-40B4-BE49-F238E27FC236}">
                    <a16:creationId xmlns:a16="http://schemas.microsoft.com/office/drawing/2014/main" id="{ECF6FB82-2FBB-6474-92EE-5DC5DF82C1EA}"/>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161" name="Rectangle: Top Corners Rounded 160">
                  <a:hlinkClick xmlns:r="http://schemas.openxmlformats.org/officeDocument/2006/relationships" r:id="rId17"/>
                  <a:extLst>
                    <a:ext uri="{FF2B5EF4-FFF2-40B4-BE49-F238E27FC236}">
                      <a16:creationId xmlns:a16="http://schemas.microsoft.com/office/drawing/2014/main" id="{65100364-30C1-5C74-93A6-5D47F0689240}"/>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162" name="Rectangle: Top Corners Rounded 161">
                  <a:extLst>
                    <a:ext uri="{FF2B5EF4-FFF2-40B4-BE49-F238E27FC236}">
                      <a16:creationId xmlns:a16="http://schemas.microsoft.com/office/drawing/2014/main" id="{B30F63EB-8743-8092-3B77-8B667858843B}"/>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2" name="Group 151">
                <a:extLst>
                  <a:ext uri="{FF2B5EF4-FFF2-40B4-BE49-F238E27FC236}">
                    <a16:creationId xmlns:a16="http://schemas.microsoft.com/office/drawing/2014/main" id="{4BC56BA6-80B6-7AE1-363E-BC237AEC0CA4}"/>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159" name="Rectangle: Top Corners Rounded 158">
                  <a:hlinkClick xmlns:r="http://schemas.openxmlformats.org/officeDocument/2006/relationships" r:id="rId18"/>
                  <a:extLst>
                    <a:ext uri="{FF2B5EF4-FFF2-40B4-BE49-F238E27FC236}">
                      <a16:creationId xmlns:a16="http://schemas.microsoft.com/office/drawing/2014/main" id="{35203D48-C10F-3E07-E081-ED8EB3DE1CD8}"/>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160" name="Rectangle: Top Corners Rounded 159">
                  <a:extLst>
                    <a:ext uri="{FF2B5EF4-FFF2-40B4-BE49-F238E27FC236}">
                      <a16:creationId xmlns:a16="http://schemas.microsoft.com/office/drawing/2014/main" id="{66A6FE1A-515B-D4AE-A09C-06199D6158F5}"/>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3" name="Group 152">
                <a:extLst>
                  <a:ext uri="{FF2B5EF4-FFF2-40B4-BE49-F238E27FC236}">
                    <a16:creationId xmlns:a16="http://schemas.microsoft.com/office/drawing/2014/main" id="{067C72C0-9FCD-BCEB-82E7-014A48ECED93}"/>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157" name="Rectangle: Top Corners Rounded 156">
                  <a:hlinkClick xmlns:r="http://schemas.openxmlformats.org/officeDocument/2006/relationships" r:id="rId19"/>
                  <a:extLst>
                    <a:ext uri="{FF2B5EF4-FFF2-40B4-BE49-F238E27FC236}">
                      <a16:creationId xmlns:a16="http://schemas.microsoft.com/office/drawing/2014/main" id="{7AD693DA-9CA1-740B-5D9B-A0F1269B906E}"/>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158" name="Rectangle: Top Corners Rounded 157">
                  <a:extLst>
                    <a:ext uri="{FF2B5EF4-FFF2-40B4-BE49-F238E27FC236}">
                      <a16:creationId xmlns:a16="http://schemas.microsoft.com/office/drawing/2014/main" id="{56664C16-37A1-24E9-412D-56DFBA5DC8E9}"/>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4" name="Group 153">
                <a:extLst>
                  <a:ext uri="{FF2B5EF4-FFF2-40B4-BE49-F238E27FC236}">
                    <a16:creationId xmlns:a16="http://schemas.microsoft.com/office/drawing/2014/main" id="{127176DF-625F-D815-D305-74AB37B8A197}"/>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155" name="Rectangle: Top Corners Rounded 154">
                  <a:hlinkClick xmlns:r="http://schemas.openxmlformats.org/officeDocument/2006/relationships" r:id="rId20"/>
                  <a:extLst>
                    <a:ext uri="{FF2B5EF4-FFF2-40B4-BE49-F238E27FC236}">
                      <a16:creationId xmlns:a16="http://schemas.microsoft.com/office/drawing/2014/main" id="{B13A3BF3-8570-E346-D32B-99A23E925490}"/>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156" name="Rectangle: Top Corners Rounded 155">
                  <a:extLst>
                    <a:ext uri="{FF2B5EF4-FFF2-40B4-BE49-F238E27FC236}">
                      <a16:creationId xmlns:a16="http://schemas.microsoft.com/office/drawing/2014/main" id="{A05D09C5-8DB0-5915-B08A-3998881E5CDE}"/>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120" name="Rounded Rectangle 33">
              <a:extLst>
                <a:ext uri="{FF2B5EF4-FFF2-40B4-BE49-F238E27FC236}">
                  <a16:creationId xmlns:a16="http://schemas.microsoft.com/office/drawing/2014/main" id="{B56DDF97-FAD1-4DC4-FFB7-6FCC36DCA4F6}"/>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121" name="Group 120">
              <a:extLst>
                <a:ext uri="{FF2B5EF4-FFF2-40B4-BE49-F238E27FC236}">
                  <a16:creationId xmlns:a16="http://schemas.microsoft.com/office/drawing/2014/main" id="{7BA2AACC-2CA0-5A5E-89E8-BBDB0995CC0A}"/>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146" name="Rectangle: Top Corners Rounded 145">
                <a:hlinkClick xmlns:r="http://schemas.openxmlformats.org/officeDocument/2006/relationships" r:id="rId21"/>
                <a:extLst>
                  <a:ext uri="{FF2B5EF4-FFF2-40B4-BE49-F238E27FC236}">
                    <a16:creationId xmlns:a16="http://schemas.microsoft.com/office/drawing/2014/main" id="{DAD201B9-730F-0ADC-581A-4EBFB1FBB012}"/>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147" name="Rectangle: Top Corners Rounded 146">
                <a:extLst>
                  <a:ext uri="{FF2B5EF4-FFF2-40B4-BE49-F238E27FC236}">
                    <a16:creationId xmlns:a16="http://schemas.microsoft.com/office/drawing/2014/main" id="{A4F6B154-4440-C58F-830D-94D232350681}"/>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22" name="Group 121">
              <a:extLst>
                <a:ext uri="{FF2B5EF4-FFF2-40B4-BE49-F238E27FC236}">
                  <a16:creationId xmlns:a16="http://schemas.microsoft.com/office/drawing/2014/main" id="{A433D2AF-09CE-D69C-9093-132B2E690471}"/>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144" name="Rectangle: Top Corners Rounded 143">
                <a:hlinkClick xmlns:r="http://schemas.openxmlformats.org/officeDocument/2006/relationships" r:id="rId22"/>
                <a:extLst>
                  <a:ext uri="{FF2B5EF4-FFF2-40B4-BE49-F238E27FC236}">
                    <a16:creationId xmlns:a16="http://schemas.microsoft.com/office/drawing/2014/main" id="{BC27FA77-DDD0-2811-808B-3AB28D0EDFB4}"/>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145" name="Rectangle: Top Corners Rounded 144">
                <a:extLst>
                  <a:ext uri="{FF2B5EF4-FFF2-40B4-BE49-F238E27FC236}">
                    <a16:creationId xmlns:a16="http://schemas.microsoft.com/office/drawing/2014/main" id="{875A1AFF-CB2C-66E7-39DF-AE15A897E07D}"/>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23" name="Group 122">
              <a:extLst>
                <a:ext uri="{FF2B5EF4-FFF2-40B4-BE49-F238E27FC236}">
                  <a16:creationId xmlns:a16="http://schemas.microsoft.com/office/drawing/2014/main" id="{5704010D-FB1F-5725-D3B8-9AA5CCCD3F82}"/>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142" name="Rectangle: Top Corners Rounded 141">
                <a:hlinkClick xmlns:r="http://schemas.openxmlformats.org/officeDocument/2006/relationships" r:id="rId23"/>
                <a:extLst>
                  <a:ext uri="{FF2B5EF4-FFF2-40B4-BE49-F238E27FC236}">
                    <a16:creationId xmlns:a16="http://schemas.microsoft.com/office/drawing/2014/main" id="{CB669CD2-4D0E-8946-E4D5-CC29F9F9F542}"/>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143" name="Rectangle: Top Corners Rounded 142">
                <a:extLst>
                  <a:ext uri="{FF2B5EF4-FFF2-40B4-BE49-F238E27FC236}">
                    <a16:creationId xmlns:a16="http://schemas.microsoft.com/office/drawing/2014/main" id="{A99FA41B-1A95-570A-9201-4AF7F6CF8C7A}"/>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24" name="Group 123">
              <a:extLst>
                <a:ext uri="{FF2B5EF4-FFF2-40B4-BE49-F238E27FC236}">
                  <a16:creationId xmlns:a16="http://schemas.microsoft.com/office/drawing/2014/main" id="{871F828C-5D1D-A950-19C5-0290014450FD}"/>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140" name="Rectangle: Top Corners Rounded 139">
                <a:hlinkClick xmlns:r="http://schemas.openxmlformats.org/officeDocument/2006/relationships" r:id="rId24"/>
                <a:extLst>
                  <a:ext uri="{FF2B5EF4-FFF2-40B4-BE49-F238E27FC236}">
                    <a16:creationId xmlns:a16="http://schemas.microsoft.com/office/drawing/2014/main" id="{DC3C3B35-FBA9-879D-6108-41A55CD531C1}"/>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141" name="Rectangle: Top Corners Rounded 140">
                <a:extLst>
                  <a:ext uri="{FF2B5EF4-FFF2-40B4-BE49-F238E27FC236}">
                    <a16:creationId xmlns:a16="http://schemas.microsoft.com/office/drawing/2014/main" id="{E62FB77A-E2AB-D039-0A47-24068E705A3A}"/>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25" name="Group 124">
              <a:extLst>
                <a:ext uri="{FF2B5EF4-FFF2-40B4-BE49-F238E27FC236}">
                  <a16:creationId xmlns:a16="http://schemas.microsoft.com/office/drawing/2014/main" id="{23C5051C-DF66-7167-9120-629697DB7B7E}"/>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138" name="Rectangle: Top Corners Rounded 137">
                <a:hlinkClick xmlns:r="http://schemas.openxmlformats.org/officeDocument/2006/relationships" r:id="rId25"/>
                <a:extLst>
                  <a:ext uri="{FF2B5EF4-FFF2-40B4-BE49-F238E27FC236}">
                    <a16:creationId xmlns:a16="http://schemas.microsoft.com/office/drawing/2014/main" id="{09D52C1D-FADE-14C6-F665-0F54FE559C9A}"/>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139" name="Rectangle: Top Corners Rounded 138">
                <a:extLst>
                  <a:ext uri="{FF2B5EF4-FFF2-40B4-BE49-F238E27FC236}">
                    <a16:creationId xmlns:a16="http://schemas.microsoft.com/office/drawing/2014/main" id="{D1EAA6BB-AB15-2091-01CF-02629A5D1635}"/>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26" name="Group 125">
              <a:extLst>
                <a:ext uri="{FF2B5EF4-FFF2-40B4-BE49-F238E27FC236}">
                  <a16:creationId xmlns:a16="http://schemas.microsoft.com/office/drawing/2014/main" id="{FE7F428F-2FED-5B39-A54A-DBAAAE10ABF3}"/>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136" name="Rectangle: Top Corners Rounded 135">
                <a:hlinkClick xmlns:r="http://schemas.openxmlformats.org/officeDocument/2006/relationships" r:id="rId26"/>
                <a:extLst>
                  <a:ext uri="{FF2B5EF4-FFF2-40B4-BE49-F238E27FC236}">
                    <a16:creationId xmlns:a16="http://schemas.microsoft.com/office/drawing/2014/main" id="{A986867D-25B5-DC5B-5EC1-4EBDE7932C18}"/>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137" name="Rectangle: Top Corners Rounded 136">
                <a:extLst>
                  <a:ext uri="{FF2B5EF4-FFF2-40B4-BE49-F238E27FC236}">
                    <a16:creationId xmlns:a16="http://schemas.microsoft.com/office/drawing/2014/main" id="{1627DDDE-8EFC-11FB-485D-30FC2446C208}"/>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27" name="Group 126">
              <a:extLst>
                <a:ext uri="{FF2B5EF4-FFF2-40B4-BE49-F238E27FC236}">
                  <a16:creationId xmlns:a16="http://schemas.microsoft.com/office/drawing/2014/main" id="{134D6DF9-D76A-59F2-DD8B-EE2147682042}"/>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134" name="Rectangle: Top Corners Rounded 133">
                <a:hlinkClick xmlns:r="http://schemas.openxmlformats.org/officeDocument/2006/relationships" r:id="rId27"/>
                <a:extLst>
                  <a:ext uri="{FF2B5EF4-FFF2-40B4-BE49-F238E27FC236}">
                    <a16:creationId xmlns:a16="http://schemas.microsoft.com/office/drawing/2014/main" id="{29A89824-8DBA-A5F4-0D7A-AF432630912D}"/>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135" name="Rectangle: Top Corners Rounded 134">
                <a:extLst>
                  <a:ext uri="{FF2B5EF4-FFF2-40B4-BE49-F238E27FC236}">
                    <a16:creationId xmlns:a16="http://schemas.microsoft.com/office/drawing/2014/main" id="{98C92341-FC3E-546F-8F7D-474183C39981}"/>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28" name="Group 127">
              <a:extLst>
                <a:ext uri="{FF2B5EF4-FFF2-40B4-BE49-F238E27FC236}">
                  <a16:creationId xmlns:a16="http://schemas.microsoft.com/office/drawing/2014/main" id="{B184D145-7656-3A52-1F8B-B055CCC89230}"/>
                </a:ext>
              </a:extLst>
            </xdr:cNvPr>
            <xdr:cNvGrpSpPr/>
          </xdr:nvGrpSpPr>
          <xdr:grpSpPr>
            <a:xfrm>
              <a:off x="3131721" y="9724270"/>
              <a:ext cx="2731751" cy="505190"/>
              <a:chOff x="3074147" y="10723689"/>
              <a:chExt cx="2731751" cy="505190"/>
            </a:xfrm>
          </xdr:grpSpPr>
          <xdr:grpSp>
            <xdr:nvGrpSpPr>
              <xdr:cNvPr id="129" name="Group 128">
                <a:extLst>
                  <a:ext uri="{FF2B5EF4-FFF2-40B4-BE49-F238E27FC236}">
                    <a16:creationId xmlns:a16="http://schemas.microsoft.com/office/drawing/2014/main" id="{E60AED9B-6D8A-AB54-9E26-C93095DC2290}"/>
                  </a:ext>
                </a:extLst>
              </xdr:cNvPr>
              <xdr:cNvGrpSpPr/>
            </xdr:nvGrpSpPr>
            <xdr:grpSpPr>
              <a:xfrm>
                <a:off x="3259952" y="10953495"/>
                <a:ext cx="2545946" cy="275384"/>
                <a:chOff x="3271821" y="10945459"/>
                <a:chExt cx="2545946" cy="275384"/>
              </a:xfrm>
            </xdr:grpSpPr>
            <xdr:sp macro="" textlink="">
              <xdr:nvSpPr>
                <xdr:cNvPr id="132" name="Rectangle: Top Corners Rounded 131">
                  <a:hlinkClick xmlns:r="http://schemas.openxmlformats.org/officeDocument/2006/relationships" r:id="rId28"/>
                  <a:extLst>
                    <a:ext uri="{FF2B5EF4-FFF2-40B4-BE49-F238E27FC236}">
                      <a16:creationId xmlns:a16="http://schemas.microsoft.com/office/drawing/2014/main" id="{E2C1DD9E-F19F-82A1-1A3F-F82FEE4F538C}"/>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133" name="Rectangle: Top Corners Rounded 132">
                  <a:extLst>
                    <a:ext uri="{FF2B5EF4-FFF2-40B4-BE49-F238E27FC236}">
                      <a16:creationId xmlns:a16="http://schemas.microsoft.com/office/drawing/2014/main" id="{C912A009-2C12-263F-F256-249A845B9DA2}"/>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31" name="Rounded Rectangle 33">
                <a:extLst>
                  <a:ext uri="{FF2B5EF4-FFF2-40B4-BE49-F238E27FC236}">
                    <a16:creationId xmlns:a16="http://schemas.microsoft.com/office/drawing/2014/main" id="{87FCE5E9-9337-4582-8E67-AA5B68013AC8}"/>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109" name="Rectangle: Top Corners Rounded 108">
            <a:hlinkClick xmlns:r="http://schemas.openxmlformats.org/officeDocument/2006/relationships" r:id="rId29"/>
            <a:extLst>
              <a:ext uri="{FF2B5EF4-FFF2-40B4-BE49-F238E27FC236}">
                <a16:creationId xmlns:a16="http://schemas.microsoft.com/office/drawing/2014/main" id="{5138480B-F0C7-7A15-C963-C17C4FDFD68A}"/>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110" name="Rectangle: Top Corners Rounded 109">
            <a:extLst>
              <a:ext uri="{FF2B5EF4-FFF2-40B4-BE49-F238E27FC236}">
                <a16:creationId xmlns:a16="http://schemas.microsoft.com/office/drawing/2014/main" id="{5E3851F4-3CFB-AA0B-CC87-4AE1AF57F6CB}"/>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126670</xdr:colOff>
      <xdr:row>3</xdr:row>
      <xdr:rowOff>2000</xdr:rowOff>
    </xdr:to>
    <xdr:pic>
      <xdr:nvPicPr>
        <xdr:cNvPr id="2" name="Picture 1">
          <a:extLst>
            <a:ext uri="{FF2B5EF4-FFF2-40B4-BE49-F238E27FC236}">
              <a16:creationId xmlns:a16="http://schemas.microsoft.com/office/drawing/2014/main" id="{BEAB1A44-AAFE-4142-988A-4B5CE5DAED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43" y="0"/>
          <a:ext cx="1487384" cy="52387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E684A036-8AAA-7CC7-8081-81593E0DECC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X20A0T</a:t>
          </a:r>
        </a:p>
      </xdr:txBody>
    </xdr:sp>
    <xdr:clientData/>
  </xdr:twoCellAnchor>
  <xdr:twoCellAnchor>
    <xdr:from>
      <xdr:col>0</xdr:col>
      <xdr:colOff>119530</xdr:colOff>
      <xdr:row>8</xdr:row>
      <xdr:rowOff>22412</xdr:rowOff>
    </xdr:from>
    <xdr:to>
      <xdr:col>4</xdr:col>
      <xdr:colOff>611657</xdr:colOff>
      <xdr:row>60</xdr:row>
      <xdr:rowOff>67812</xdr:rowOff>
    </xdr:to>
    <xdr:grpSp>
      <xdr:nvGrpSpPr>
        <xdr:cNvPr id="4" name="Group 3">
          <a:extLst>
            <a:ext uri="{FF2B5EF4-FFF2-40B4-BE49-F238E27FC236}">
              <a16:creationId xmlns:a16="http://schemas.microsoft.com/office/drawing/2014/main" id="{4A8C2978-F676-467F-B443-009504B7C5C0}"/>
            </a:ext>
          </a:extLst>
        </xdr:cNvPr>
        <xdr:cNvGrpSpPr/>
      </xdr:nvGrpSpPr>
      <xdr:grpSpPr>
        <a:xfrm>
          <a:off x="119530" y="1389530"/>
          <a:ext cx="2789333" cy="9850547"/>
          <a:chOff x="3074147" y="344955"/>
          <a:chExt cx="2789333" cy="10216606"/>
        </a:xfrm>
      </xdr:grpSpPr>
      <xdr:grpSp>
        <xdr:nvGrpSpPr>
          <xdr:cNvPr id="5" name="Group 4">
            <a:extLst>
              <a:ext uri="{FF2B5EF4-FFF2-40B4-BE49-F238E27FC236}">
                <a16:creationId xmlns:a16="http://schemas.microsoft.com/office/drawing/2014/main" id="{23CBD155-DEDF-71CC-78E4-D6F9ACE554D5}"/>
              </a:ext>
            </a:extLst>
          </xdr:cNvPr>
          <xdr:cNvGrpSpPr/>
        </xdr:nvGrpSpPr>
        <xdr:grpSpPr>
          <a:xfrm>
            <a:off x="3074147" y="344955"/>
            <a:ext cx="2789333" cy="9884505"/>
            <a:chOff x="3074147" y="344955"/>
            <a:chExt cx="2789333" cy="9884505"/>
          </a:xfrm>
        </xdr:grpSpPr>
        <xdr:grpSp>
          <xdr:nvGrpSpPr>
            <xdr:cNvPr id="8" name="Group 7">
              <a:extLst>
                <a:ext uri="{FF2B5EF4-FFF2-40B4-BE49-F238E27FC236}">
                  <a16:creationId xmlns:a16="http://schemas.microsoft.com/office/drawing/2014/main" id="{1F968A24-A11E-1962-8FC1-E00F7A34A938}"/>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92" name="Rectangle: Top Corners Rounded 91">
                <a:hlinkClick xmlns:r="http://schemas.openxmlformats.org/officeDocument/2006/relationships" r:id="rId2"/>
                <a:extLst>
                  <a:ext uri="{FF2B5EF4-FFF2-40B4-BE49-F238E27FC236}">
                    <a16:creationId xmlns:a16="http://schemas.microsoft.com/office/drawing/2014/main" id="{3FAD75D3-1BB5-0DF4-FCD1-FE01E598C4E0}"/>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183" name="Rectangle: Top Corners Rounded 182">
                <a:extLst>
                  <a:ext uri="{FF2B5EF4-FFF2-40B4-BE49-F238E27FC236}">
                    <a16:creationId xmlns:a16="http://schemas.microsoft.com/office/drawing/2014/main" id="{B6BE92BD-BF78-1B2F-7383-BA5AF8972E1F}"/>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9" name="Group 8">
              <a:extLst>
                <a:ext uri="{FF2B5EF4-FFF2-40B4-BE49-F238E27FC236}">
                  <a16:creationId xmlns:a16="http://schemas.microsoft.com/office/drawing/2014/main" id="{BE6CA5DE-8598-90C3-210A-FC379941EB6D}"/>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90" name="Rectangle: Top Corners Rounded 89">
                <a:hlinkClick xmlns:r="http://schemas.openxmlformats.org/officeDocument/2006/relationships" r:id="rId3"/>
                <a:extLst>
                  <a:ext uri="{FF2B5EF4-FFF2-40B4-BE49-F238E27FC236}">
                    <a16:creationId xmlns:a16="http://schemas.microsoft.com/office/drawing/2014/main" id="{D0407550-25F2-089D-0E22-E5CE529E042A}"/>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91" name="Rectangle: Top Corners Rounded 90">
                <a:extLst>
                  <a:ext uri="{FF2B5EF4-FFF2-40B4-BE49-F238E27FC236}">
                    <a16:creationId xmlns:a16="http://schemas.microsoft.com/office/drawing/2014/main" id="{1DCF1573-F925-8BF6-9167-43C281DF0CB2}"/>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0" name="Group 9">
              <a:extLst>
                <a:ext uri="{FF2B5EF4-FFF2-40B4-BE49-F238E27FC236}">
                  <a16:creationId xmlns:a16="http://schemas.microsoft.com/office/drawing/2014/main" id="{FCE99DFA-FF66-5D51-35B9-82BDF3D0CFE4}"/>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88" name="Rectangle: Top Corners Rounded 87">
                <a:hlinkClick xmlns:r="http://schemas.openxmlformats.org/officeDocument/2006/relationships" r:id="rId4"/>
                <a:extLst>
                  <a:ext uri="{FF2B5EF4-FFF2-40B4-BE49-F238E27FC236}">
                    <a16:creationId xmlns:a16="http://schemas.microsoft.com/office/drawing/2014/main" id="{EB474CCE-8482-294F-CF63-22DB3699B20F}"/>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89" name="Rectangle: Top Corners Rounded 88">
                <a:extLst>
                  <a:ext uri="{FF2B5EF4-FFF2-40B4-BE49-F238E27FC236}">
                    <a16:creationId xmlns:a16="http://schemas.microsoft.com/office/drawing/2014/main" id="{6A086AC6-9FE2-12E5-C3A6-B73ABFB3CCAD}"/>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 name="Group 10">
              <a:extLst>
                <a:ext uri="{FF2B5EF4-FFF2-40B4-BE49-F238E27FC236}">
                  <a16:creationId xmlns:a16="http://schemas.microsoft.com/office/drawing/2014/main" id="{1AA2148E-C8F9-2B30-789E-28E693CB4180}"/>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86" name="Rectangle: Top Corners Rounded 85">
                <a:hlinkClick xmlns:r="http://schemas.openxmlformats.org/officeDocument/2006/relationships" r:id="rId5"/>
                <a:extLst>
                  <a:ext uri="{FF2B5EF4-FFF2-40B4-BE49-F238E27FC236}">
                    <a16:creationId xmlns:a16="http://schemas.microsoft.com/office/drawing/2014/main" id="{B3847DA6-7C16-5F6D-D923-F373498F1A3B}"/>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87" name="Rectangle: Top Corners Rounded 86">
                <a:extLst>
                  <a:ext uri="{FF2B5EF4-FFF2-40B4-BE49-F238E27FC236}">
                    <a16:creationId xmlns:a16="http://schemas.microsoft.com/office/drawing/2014/main" id="{D5A581F9-0AD5-C375-9BAD-3CD927BCC854}"/>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2" name="Rounded Rectangle 33">
              <a:extLst>
                <a:ext uri="{FF2B5EF4-FFF2-40B4-BE49-F238E27FC236}">
                  <a16:creationId xmlns:a16="http://schemas.microsoft.com/office/drawing/2014/main" id="{532690BD-EEBE-B661-8281-2619F0C9F575}"/>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13" name="Group 12">
              <a:extLst>
                <a:ext uri="{FF2B5EF4-FFF2-40B4-BE49-F238E27FC236}">
                  <a16:creationId xmlns:a16="http://schemas.microsoft.com/office/drawing/2014/main" id="{697214D3-F7FB-EEB2-AD4D-06374B393A3E}"/>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84" name="Rectangle: Top Corners Rounded 83">
                <a:hlinkClick xmlns:r="http://schemas.openxmlformats.org/officeDocument/2006/relationships" r:id="rId6"/>
                <a:extLst>
                  <a:ext uri="{FF2B5EF4-FFF2-40B4-BE49-F238E27FC236}">
                    <a16:creationId xmlns:a16="http://schemas.microsoft.com/office/drawing/2014/main" id="{B06870F6-EA0D-AD87-0B61-DFED30E3BA3E}"/>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85" name="Rectangle: Top Corners Rounded 84">
                <a:extLst>
                  <a:ext uri="{FF2B5EF4-FFF2-40B4-BE49-F238E27FC236}">
                    <a16:creationId xmlns:a16="http://schemas.microsoft.com/office/drawing/2014/main" id="{D3BA6C40-AB37-32CA-95AD-7482C02474A9}"/>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4" name="Group 13">
              <a:extLst>
                <a:ext uri="{FF2B5EF4-FFF2-40B4-BE49-F238E27FC236}">
                  <a16:creationId xmlns:a16="http://schemas.microsoft.com/office/drawing/2014/main" id="{EC8481C1-B92F-4DEE-13DF-88CC8BF47858}"/>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82" name="Rectangle: Top Corners Rounded 81">
                <a:hlinkClick xmlns:r="http://schemas.openxmlformats.org/officeDocument/2006/relationships" r:id="rId7"/>
                <a:extLst>
                  <a:ext uri="{FF2B5EF4-FFF2-40B4-BE49-F238E27FC236}">
                    <a16:creationId xmlns:a16="http://schemas.microsoft.com/office/drawing/2014/main" id="{6D3E5550-D2D2-C892-AA6E-0AC36D7B07F6}"/>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83" name="Rectangle: Top Corners Rounded 82">
                <a:extLst>
                  <a:ext uri="{FF2B5EF4-FFF2-40B4-BE49-F238E27FC236}">
                    <a16:creationId xmlns:a16="http://schemas.microsoft.com/office/drawing/2014/main" id="{6B206A0A-23B2-8D7F-703B-549972D9B6EE}"/>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 name="Group 14">
              <a:extLst>
                <a:ext uri="{FF2B5EF4-FFF2-40B4-BE49-F238E27FC236}">
                  <a16:creationId xmlns:a16="http://schemas.microsoft.com/office/drawing/2014/main" id="{CACC27B4-C86A-F700-7B43-A2E12762BBD6}"/>
                </a:ext>
              </a:extLst>
            </xdr:cNvPr>
            <xdr:cNvGrpSpPr/>
          </xdr:nvGrpSpPr>
          <xdr:grpSpPr>
            <a:xfrm>
              <a:off x="3119852" y="5256023"/>
              <a:ext cx="2731760" cy="2124208"/>
              <a:chOff x="3074147" y="6195660"/>
              <a:chExt cx="2731760" cy="2124208"/>
            </a:xfrm>
          </xdr:grpSpPr>
          <xdr:sp macro="" textlink="">
            <xdr:nvSpPr>
              <xdr:cNvPr id="63" name="Rounded Rectangle 33">
                <a:extLst>
                  <a:ext uri="{FF2B5EF4-FFF2-40B4-BE49-F238E27FC236}">
                    <a16:creationId xmlns:a16="http://schemas.microsoft.com/office/drawing/2014/main" id="{DA92560E-852E-BB40-6992-7AB410823993}"/>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64" name="Group 63">
                <a:extLst>
                  <a:ext uri="{FF2B5EF4-FFF2-40B4-BE49-F238E27FC236}">
                    <a16:creationId xmlns:a16="http://schemas.microsoft.com/office/drawing/2014/main" id="{3E1D1A2A-E6BB-AD82-160F-307A35DD4951}"/>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80" name="Rectangle: Top Corners Rounded 79">
                  <a:hlinkClick xmlns:r="http://schemas.openxmlformats.org/officeDocument/2006/relationships" r:id="rId8"/>
                  <a:extLst>
                    <a:ext uri="{FF2B5EF4-FFF2-40B4-BE49-F238E27FC236}">
                      <a16:creationId xmlns:a16="http://schemas.microsoft.com/office/drawing/2014/main" id="{9CD0A413-32B6-7629-1649-C11AF57380B4}"/>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81" name="Rectangle: Top Corners Rounded 80">
                  <a:extLst>
                    <a:ext uri="{FF2B5EF4-FFF2-40B4-BE49-F238E27FC236}">
                      <a16:creationId xmlns:a16="http://schemas.microsoft.com/office/drawing/2014/main" id="{447C0DB3-E502-0A21-1F62-5FA604F4C6F8}"/>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5" name="Group 64">
                <a:extLst>
                  <a:ext uri="{FF2B5EF4-FFF2-40B4-BE49-F238E27FC236}">
                    <a16:creationId xmlns:a16="http://schemas.microsoft.com/office/drawing/2014/main" id="{8E03231F-B1CF-9BB2-02C9-C6C5B69CB696}"/>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78" name="Rectangle: Top Corners Rounded 77">
                  <a:hlinkClick xmlns:r="http://schemas.openxmlformats.org/officeDocument/2006/relationships" r:id="rId9"/>
                  <a:extLst>
                    <a:ext uri="{FF2B5EF4-FFF2-40B4-BE49-F238E27FC236}">
                      <a16:creationId xmlns:a16="http://schemas.microsoft.com/office/drawing/2014/main" id="{2CD2FE16-B2BC-E097-F1F6-40835EF021CC}"/>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79" name="Rectangle: Top Corners Rounded 78">
                  <a:extLst>
                    <a:ext uri="{FF2B5EF4-FFF2-40B4-BE49-F238E27FC236}">
                      <a16:creationId xmlns:a16="http://schemas.microsoft.com/office/drawing/2014/main" id="{FD013AA8-9813-99CA-F621-B186C89680EE}"/>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6" name="Group 65">
                <a:extLst>
                  <a:ext uri="{FF2B5EF4-FFF2-40B4-BE49-F238E27FC236}">
                    <a16:creationId xmlns:a16="http://schemas.microsoft.com/office/drawing/2014/main" id="{62B28DCC-761B-E81E-F3D6-9217E5BA7D60}"/>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76" name="Rectangle: Top Corners Rounded 75">
                  <a:hlinkClick xmlns:r="http://schemas.openxmlformats.org/officeDocument/2006/relationships" r:id="rId10"/>
                  <a:extLst>
                    <a:ext uri="{FF2B5EF4-FFF2-40B4-BE49-F238E27FC236}">
                      <a16:creationId xmlns:a16="http://schemas.microsoft.com/office/drawing/2014/main" id="{46B7A21B-C3F0-259B-EE5F-2E303819313A}"/>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77" name="Rectangle: Top Corners Rounded 76">
                  <a:extLst>
                    <a:ext uri="{FF2B5EF4-FFF2-40B4-BE49-F238E27FC236}">
                      <a16:creationId xmlns:a16="http://schemas.microsoft.com/office/drawing/2014/main" id="{E12BB98F-D050-4851-818E-7C983F04689C}"/>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7" name="Group 66">
                <a:extLst>
                  <a:ext uri="{FF2B5EF4-FFF2-40B4-BE49-F238E27FC236}">
                    <a16:creationId xmlns:a16="http://schemas.microsoft.com/office/drawing/2014/main" id="{9F4CBCC6-C93C-3483-F7E3-8BE4BD3E937A}"/>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74" name="Rectangle: Top Corners Rounded 73">
                  <a:hlinkClick xmlns:r="http://schemas.openxmlformats.org/officeDocument/2006/relationships" r:id="rId11"/>
                  <a:extLst>
                    <a:ext uri="{FF2B5EF4-FFF2-40B4-BE49-F238E27FC236}">
                      <a16:creationId xmlns:a16="http://schemas.microsoft.com/office/drawing/2014/main" id="{31FA7F7B-5790-0921-04B3-1FD8E27DD1DC}"/>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75" name="Rectangle: Top Corners Rounded 74">
                  <a:extLst>
                    <a:ext uri="{FF2B5EF4-FFF2-40B4-BE49-F238E27FC236}">
                      <a16:creationId xmlns:a16="http://schemas.microsoft.com/office/drawing/2014/main" id="{D86617E8-ACA2-6ADB-B25D-E15F28668F2A}"/>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8" name="Group 67">
                <a:extLst>
                  <a:ext uri="{FF2B5EF4-FFF2-40B4-BE49-F238E27FC236}">
                    <a16:creationId xmlns:a16="http://schemas.microsoft.com/office/drawing/2014/main" id="{6E9396D4-CA42-A93F-C2D5-943287F5BA21}"/>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72" name="Rectangle: Top Corners Rounded 71">
                  <a:hlinkClick xmlns:r="http://schemas.openxmlformats.org/officeDocument/2006/relationships" r:id="rId12"/>
                  <a:extLst>
                    <a:ext uri="{FF2B5EF4-FFF2-40B4-BE49-F238E27FC236}">
                      <a16:creationId xmlns:a16="http://schemas.microsoft.com/office/drawing/2014/main" id="{C48E2970-AADC-83F7-DD34-2B7D2768C513}"/>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73" name="Rectangle: Top Corners Rounded 72">
                  <a:extLst>
                    <a:ext uri="{FF2B5EF4-FFF2-40B4-BE49-F238E27FC236}">
                      <a16:creationId xmlns:a16="http://schemas.microsoft.com/office/drawing/2014/main" id="{B9C4828D-2E78-B2D7-06F8-1AC4A2E689B7}"/>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9" name="Group 68">
                <a:extLst>
                  <a:ext uri="{FF2B5EF4-FFF2-40B4-BE49-F238E27FC236}">
                    <a16:creationId xmlns:a16="http://schemas.microsoft.com/office/drawing/2014/main" id="{B9C9B0DB-24F4-7BA9-348B-0F0843DAEA4A}"/>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70" name="Rectangle: Top Corners Rounded 69">
                  <a:hlinkClick xmlns:r="http://schemas.openxmlformats.org/officeDocument/2006/relationships" r:id="rId13"/>
                  <a:extLst>
                    <a:ext uri="{FF2B5EF4-FFF2-40B4-BE49-F238E27FC236}">
                      <a16:creationId xmlns:a16="http://schemas.microsoft.com/office/drawing/2014/main" id="{9C28299B-DBCD-6359-3781-68C98769FF76}"/>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71" name="Rectangle: Top Corners Rounded 70">
                  <a:extLst>
                    <a:ext uri="{FF2B5EF4-FFF2-40B4-BE49-F238E27FC236}">
                      <a16:creationId xmlns:a16="http://schemas.microsoft.com/office/drawing/2014/main" id="{622CD788-9932-0D1C-B83A-A8CD0E493814}"/>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16" name="Group 15">
              <a:extLst>
                <a:ext uri="{FF2B5EF4-FFF2-40B4-BE49-F238E27FC236}">
                  <a16:creationId xmlns:a16="http://schemas.microsoft.com/office/drawing/2014/main" id="{6B072430-5CE4-3F02-8175-D96CBB03AE1A}"/>
                </a:ext>
              </a:extLst>
            </xdr:cNvPr>
            <xdr:cNvGrpSpPr/>
          </xdr:nvGrpSpPr>
          <xdr:grpSpPr>
            <a:xfrm>
              <a:off x="3119852" y="7457030"/>
              <a:ext cx="2743628" cy="2151640"/>
              <a:chOff x="3074147" y="8433176"/>
              <a:chExt cx="2743628" cy="2151640"/>
            </a:xfrm>
          </xdr:grpSpPr>
          <xdr:sp macro="" textlink="">
            <xdr:nvSpPr>
              <xdr:cNvPr id="44" name="Rounded Rectangle 33">
                <a:extLst>
                  <a:ext uri="{FF2B5EF4-FFF2-40B4-BE49-F238E27FC236}">
                    <a16:creationId xmlns:a16="http://schemas.microsoft.com/office/drawing/2014/main" id="{C4DFAB87-D878-18D4-0C61-518AB82EF169}"/>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45" name="Group 44">
                <a:extLst>
                  <a:ext uri="{FF2B5EF4-FFF2-40B4-BE49-F238E27FC236}">
                    <a16:creationId xmlns:a16="http://schemas.microsoft.com/office/drawing/2014/main" id="{17DA62AA-2843-58F9-A8C2-D81E97A12A0A}"/>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61" name="Rectangle: Top Corners Rounded 60">
                  <a:hlinkClick xmlns:r="http://schemas.openxmlformats.org/officeDocument/2006/relationships" r:id="rId14"/>
                  <a:extLst>
                    <a:ext uri="{FF2B5EF4-FFF2-40B4-BE49-F238E27FC236}">
                      <a16:creationId xmlns:a16="http://schemas.microsoft.com/office/drawing/2014/main" id="{B95AED71-E4FF-B410-AAF4-F828A696C369}"/>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62" name="Rectangle: Top Corners Rounded 61">
                  <a:extLst>
                    <a:ext uri="{FF2B5EF4-FFF2-40B4-BE49-F238E27FC236}">
                      <a16:creationId xmlns:a16="http://schemas.microsoft.com/office/drawing/2014/main" id="{FE01EA79-ECBE-29FA-B2C9-9AD433B1D22B}"/>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6" name="Group 45">
                <a:extLst>
                  <a:ext uri="{FF2B5EF4-FFF2-40B4-BE49-F238E27FC236}">
                    <a16:creationId xmlns:a16="http://schemas.microsoft.com/office/drawing/2014/main" id="{13200B8A-4B25-8314-464A-295E5DEFEE92}"/>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59" name="Rectangle: Top Corners Rounded 58">
                  <a:hlinkClick xmlns:r="http://schemas.openxmlformats.org/officeDocument/2006/relationships" r:id="rId15"/>
                  <a:extLst>
                    <a:ext uri="{FF2B5EF4-FFF2-40B4-BE49-F238E27FC236}">
                      <a16:creationId xmlns:a16="http://schemas.microsoft.com/office/drawing/2014/main" id="{960F9145-437A-F236-EDB2-2B50368E301A}"/>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60" name="Rectangle: Top Corners Rounded 59">
                  <a:extLst>
                    <a:ext uri="{FF2B5EF4-FFF2-40B4-BE49-F238E27FC236}">
                      <a16:creationId xmlns:a16="http://schemas.microsoft.com/office/drawing/2014/main" id="{9DF78983-7EC2-A993-34F0-AA0B8AE0431F}"/>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7" name="Group 46">
                <a:extLst>
                  <a:ext uri="{FF2B5EF4-FFF2-40B4-BE49-F238E27FC236}">
                    <a16:creationId xmlns:a16="http://schemas.microsoft.com/office/drawing/2014/main" id="{07C26A91-4950-E75B-74EB-0A88315377FD}"/>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57" name="Rectangle: Top Corners Rounded 56">
                  <a:hlinkClick xmlns:r="http://schemas.openxmlformats.org/officeDocument/2006/relationships" r:id="rId16"/>
                  <a:extLst>
                    <a:ext uri="{FF2B5EF4-FFF2-40B4-BE49-F238E27FC236}">
                      <a16:creationId xmlns:a16="http://schemas.microsoft.com/office/drawing/2014/main" id="{E4888F91-0D3D-30A9-0706-23B923F871AE}"/>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58" name="Rectangle: Top Corners Rounded 57">
                  <a:extLst>
                    <a:ext uri="{FF2B5EF4-FFF2-40B4-BE49-F238E27FC236}">
                      <a16:creationId xmlns:a16="http://schemas.microsoft.com/office/drawing/2014/main" id="{CCB25795-CA26-1016-5896-ABC44DC8CAE8}"/>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8" name="Group 47">
                <a:extLst>
                  <a:ext uri="{FF2B5EF4-FFF2-40B4-BE49-F238E27FC236}">
                    <a16:creationId xmlns:a16="http://schemas.microsoft.com/office/drawing/2014/main" id="{26DBBD7E-B163-7452-AF83-9949BD173D92}"/>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55" name="Rectangle: Top Corners Rounded 54">
                  <a:hlinkClick xmlns:r="http://schemas.openxmlformats.org/officeDocument/2006/relationships" r:id="rId17"/>
                  <a:extLst>
                    <a:ext uri="{FF2B5EF4-FFF2-40B4-BE49-F238E27FC236}">
                      <a16:creationId xmlns:a16="http://schemas.microsoft.com/office/drawing/2014/main" id="{0158ABFA-10A9-4E72-4978-9DB04CF3169F}"/>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56" name="Rectangle: Top Corners Rounded 55">
                  <a:extLst>
                    <a:ext uri="{FF2B5EF4-FFF2-40B4-BE49-F238E27FC236}">
                      <a16:creationId xmlns:a16="http://schemas.microsoft.com/office/drawing/2014/main" id="{24797DB6-CD55-D4A2-1D29-A93B436817B5}"/>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9" name="Group 48">
                <a:extLst>
                  <a:ext uri="{FF2B5EF4-FFF2-40B4-BE49-F238E27FC236}">
                    <a16:creationId xmlns:a16="http://schemas.microsoft.com/office/drawing/2014/main" id="{C40B357C-2D91-2CAF-7196-4893BA8D3C4A}"/>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53" name="Rectangle: Top Corners Rounded 52">
                  <a:hlinkClick xmlns:r="http://schemas.openxmlformats.org/officeDocument/2006/relationships" r:id="rId18"/>
                  <a:extLst>
                    <a:ext uri="{FF2B5EF4-FFF2-40B4-BE49-F238E27FC236}">
                      <a16:creationId xmlns:a16="http://schemas.microsoft.com/office/drawing/2014/main" id="{75948645-467E-1F94-C5C6-2A11F8381C88}"/>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54" name="Rectangle: Top Corners Rounded 53">
                  <a:extLst>
                    <a:ext uri="{FF2B5EF4-FFF2-40B4-BE49-F238E27FC236}">
                      <a16:creationId xmlns:a16="http://schemas.microsoft.com/office/drawing/2014/main" id="{6499F106-64DB-C114-AC62-4242946F19CB}"/>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0" name="Group 49">
                <a:extLst>
                  <a:ext uri="{FF2B5EF4-FFF2-40B4-BE49-F238E27FC236}">
                    <a16:creationId xmlns:a16="http://schemas.microsoft.com/office/drawing/2014/main" id="{1A8CCB5D-55B2-5576-8805-D4AAB5C73326}"/>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51" name="Rectangle: Top Corners Rounded 50">
                  <a:hlinkClick xmlns:r="http://schemas.openxmlformats.org/officeDocument/2006/relationships" r:id="rId19"/>
                  <a:extLst>
                    <a:ext uri="{FF2B5EF4-FFF2-40B4-BE49-F238E27FC236}">
                      <a16:creationId xmlns:a16="http://schemas.microsoft.com/office/drawing/2014/main" id="{411129A0-B60D-AB8D-D2FB-D96BA1B18223}"/>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52" name="Rectangle: Top Corners Rounded 51">
                  <a:extLst>
                    <a:ext uri="{FF2B5EF4-FFF2-40B4-BE49-F238E27FC236}">
                      <a16:creationId xmlns:a16="http://schemas.microsoft.com/office/drawing/2014/main" id="{DC2E4356-8718-5574-79F4-FEC3492BA40D}"/>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17" name="Rounded Rectangle 33">
              <a:extLst>
                <a:ext uri="{FF2B5EF4-FFF2-40B4-BE49-F238E27FC236}">
                  <a16:creationId xmlns:a16="http://schemas.microsoft.com/office/drawing/2014/main" id="{A55C2BB0-18CD-DF7E-C7C0-6B436CD1995C}"/>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18" name="Group 17">
              <a:extLst>
                <a:ext uri="{FF2B5EF4-FFF2-40B4-BE49-F238E27FC236}">
                  <a16:creationId xmlns:a16="http://schemas.microsoft.com/office/drawing/2014/main" id="{7AA2E2C2-FB0F-6571-EF85-79091FDCA9F3}"/>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42" name="Rectangle: Top Corners Rounded 41">
                <a:hlinkClick xmlns:r="http://schemas.openxmlformats.org/officeDocument/2006/relationships" r:id="rId20"/>
                <a:extLst>
                  <a:ext uri="{FF2B5EF4-FFF2-40B4-BE49-F238E27FC236}">
                    <a16:creationId xmlns:a16="http://schemas.microsoft.com/office/drawing/2014/main" id="{164AFDC2-42C3-315A-D72A-FC8307DBE587}"/>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43" name="Rectangle: Top Corners Rounded 42">
                <a:extLst>
                  <a:ext uri="{FF2B5EF4-FFF2-40B4-BE49-F238E27FC236}">
                    <a16:creationId xmlns:a16="http://schemas.microsoft.com/office/drawing/2014/main" id="{88C8F45B-AE29-FEFC-B97F-3DD7CC91E810}"/>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9" name="Group 18">
              <a:extLst>
                <a:ext uri="{FF2B5EF4-FFF2-40B4-BE49-F238E27FC236}">
                  <a16:creationId xmlns:a16="http://schemas.microsoft.com/office/drawing/2014/main" id="{1CDE09E0-90C8-1BEC-3E02-3E2E6ED51BA0}"/>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40" name="Rectangle: Top Corners Rounded 39">
                <a:hlinkClick xmlns:r="http://schemas.openxmlformats.org/officeDocument/2006/relationships" r:id="rId21"/>
                <a:extLst>
                  <a:ext uri="{FF2B5EF4-FFF2-40B4-BE49-F238E27FC236}">
                    <a16:creationId xmlns:a16="http://schemas.microsoft.com/office/drawing/2014/main" id="{6D7E68B5-5C21-3C9D-0440-15E185F0BD80}"/>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41" name="Rectangle: Top Corners Rounded 40">
                <a:extLst>
                  <a:ext uri="{FF2B5EF4-FFF2-40B4-BE49-F238E27FC236}">
                    <a16:creationId xmlns:a16="http://schemas.microsoft.com/office/drawing/2014/main" id="{1D481A56-7DFE-5D3A-D72A-3F66C8D067B5}"/>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0" name="Group 19">
              <a:extLst>
                <a:ext uri="{FF2B5EF4-FFF2-40B4-BE49-F238E27FC236}">
                  <a16:creationId xmlns:a16="http://schemas.microsoft.com/office/drawing/2014/main" id="{7B12CE99-4F2F-32EA-9D6D-191D166B7E5B}"/>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38" name="Rectangle: Top Corners Rounded 37">
                <a:hlinkClick xmlns:r="http://schemas.openxmlformats.org/officeDocument/2006/relationships" r:id="rId22"/>
                <a:extLst>
                  <a:ext uri="{FF2B5EF4-FFF2-40B4-BE49-F238E27FC236}">
                    <a16:creationId xmlns:a16="http://schemas.microsoft.com/office/drawing/2014/main" id="{DC5464C4-C970-C113-2692-3E4BF527FEAE}"/>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39" name="Rectangle: Top Corners Rounded 38">
                <a:extLst>
                  <a:ext uri="{FF2B5EF4-FFF2-40B4-BE49-F238E27FC236}">
                    <a16:creationId xmlns:a16="http://schemas.microsoft.com/office/drawing/2014/main" id="{9631B373-9B48-3632-FC8A-8E953C1ABE4F}"/>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1" name="Group 20">
              <a:extLst>
                <a:ext uri="{FF2B5EF4-FFF2-40B4-BE49-F238E27FC236}">
                  <a16:creationId xmlns:a16="http://schemas.microsoft.com/office/drawing/2014/main" id="{F9C64222-D384-ED57-6877-0FD66312C885}"/>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36" name="Rectangle: Top Corners Rounded 35">
                <a:hlinkClick xmlns:r="http://schemas.openxmlformats.org/officeDocument/2006/relationships" r:id="rId23"/>
                <a:extLst>
                  <a:ext uri="{FF2B5EF4-FFF2-40B4-BE49-F238E27FC236}">
                    <a16:creationId xmlns:a16="http://schemas.microsoft.com/office/drawing/2014/main" id="{5163A197-FFFD-53E8-723C-D74DC4B32005}"/>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37" name="Rectangle: Top Corners Rounded 36">
                <a:extLst>
                  <a:ext uri="{FF2B5EF4-FFF2-40B4-BE49-F238E27FC236}">
                    <a16:creationId xmlns:a16="http://schemas.microsoft.com/office/drawing/2014/main" id="{915DF2E8-81A1-5509-1C91-E54AEC027E4A}"/>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2" name="Group 21">
              <a:extLst>
                <a:ext uri="{FF2B5EF4-FFF2-40B4-BE49-F238E27FC236}">
                  <a16:creationId xmlns:a16="http://schemas.microsoft.com/office/drawing/2014/main" id="{8468023D-6663-72CD-0F28-971C51BA7810}"/>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34" name="Rectangle: Top Corners Rounded 33">
                <a:hlinkClick xmlns:r="http://schemas.openxmlformats.org/officeDocument/2006/relationships" r:id="rId24"/>
                <a:extLst>
                  <a:ext uri="{FF2B5EF4-FFF2-40B4-BE49-F238E27FC236}">
                    <a16:creationId xmlns:a16="http://schemas.microsoft.com/office/drawing/2014/main" id="{6FAAD0E9-4045-6880-F6AD-BA6E6D3FF551}"/>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35" name="Rectangle: Top Corners Rounded 34">
                <a:extLst>
                  <a:ext uri="{FF2B5EF4-FFF2-40B4-BE49-F238E27FC236}">
                    <a16:creationId xmlns:a16="http://schemas.microsoft.com/office/drawing/2014/main" id="{6FAA101B-005D-4A5C-7ED8-12737EC5C296}"/>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3" name="Group 22">
              <a:extLst>
                <a:ext uri="{FF2B5EF4-FFF2-40B4-BE49-F238E27FC236}">
                  <a16:creationId xmlns:a16="http://schemas.microsoft.com/office/drawing/2014/main" id="{0A4DC785-8BAE-98E8-3214-5D8D06E8D195}"/>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32" name="Rectangle: Top Corners Rounded 31">
                <a:hlinkClick xmlns:r="http://schemas.openxmlformats.org/officeDocument/2006/relationships" r:id="rId25"/>
                <a:extLst>
                  <a:ext uri="{FF2B5EF4-FFF2-40B4-BE49-F238E27FC236}">
                    <a16:creationId xmlns:a16="http://schemas.microsoft.com/office/drawing/2014/main" id="{0EB4697A-FF10-FB7F-2D80-C1FA21468AFD}"/>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33" name="Rectangle: Top Corners Rounded 32">
                <a:extLst>
                  <a:ext uri="{FF2B5EF4-FFF2-40B4-BE49-F238E27FC236}">
                    <a16:creationId xmlns:a16="http://schemas.microsoft.com/office/drawing/2014/main" id="{BB51FA69-A5DC-6151-AC9B-D9A51E8513C3}"/>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4" name="Group 23">
              <a:extLst>
                <a:ext uri="{FF2B5EF4-FFF2-40B4-BE49-F238E27FC236}">
                  <a16:creationId xmlns:a16="http://schemas.microsoft.com/office/drawing/2014/main" id="{42BFE2A2-181D-2CE9-C46E-D608BF0DC0CF}"/>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30" name="Rectangle: Top Corners Rounded 29">
                <a:hlinkClick xmlns:r="http://schemas.openxmlformats.org/officeDocument/2006/relationships" r:id="rId26"/>
                <a:extLst>
                  <a:ext uri="{FF2B5EF4-FFF2-40B4-BE49-F238E27FC236}">
                    <a16:creationId xmlns:a16="http://schemas.microsoft.com/office/drawing/2014/main" id="{DA045D69-B8D1-A0A8-0411-2F0867C53424}"/>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31" name="Rectangle: Top Corners Rounded 30">
                <a:extLst>
                  <a:ext uri="{FF2B5EF4-FFF2-40B4-BE49-F238E27FC236}">
                    <a16:creationId xmlns:a16="http://schemas.microsoft.com/office/drawing/2014/main" id="{34403E3C-EDBB-596B-4217-25487B236077}"/>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5" name="Group 24">
              <a:extLst>
                <a:ext uri="{FF2B5EF4-FFF2-40B4-BE49-F238E27FC236}">
                  <a16:creationId xmlns:a16="http://schemas.microsoft.com/office/drawing/2014/main" id="{D6A527BB-F2F0-F10E-053E-5C995B9014C7}"/>
                </a:ext>
              </a:extLst>
            </xdr:cNvPr>
            <xdr:cNvGrpSpPr/>
          </xdr:nvGrpSpPr>
          <xdr:grpSpPr>
            <a:xfrm>
              <a:off x="3131721" y="9724270"/>
              <a:ext cx="2731751" cy="505190"/>
              <a:chOff x="3074147" y="10723689"/>
              <a:chExt cx="2731751" cy="505190"/>
            </a:xfrm>
          </xdr:grpSpPr>
          <xdr:grpSp>
            <xdr:nvGrpSpPr>
              <xdr:cNvPr id="26" name="Group 25">
                <a:extLst>
                  <a:ext uri="{FF2B5EF4-FFF2-40B4-BE49-F238E27FC236}">
                    <a16:creationId xmlns:a16="http://schemas.microsoft.com/office/drawing/2014/main" id="{883974B2-CDF6-2C41-A864-C7A9C32180A8}"/>
                  </a:ext>
                </a:extLst>
              </xdr:cNvPr>
              <xdr:cNvGrpSpPr/>
            </xdr:nvGrpSpPr>
            <xdr:grpSpPr>
              <a:xfrm>
                <a:off x="3259952" y="10953495"/>
                <a:ext cx="2545946" cy="275384"/>
                <a:chOff x="3271821" y="10945459"/>
                <a:chExt cx="2545946" cy="275384"/>
              </a:xfrm>
            </xdr:grpSpPr>
            <xdr:sp macro="" textlink="">
              <xdr:nvSpPr>
                <xdr:cNvPr id="28" name="Rectangle: Top Corners Rounded 27">
                  <a:hlinkClick xmlns:r="http://schemas.openxmlformats.org/officeDocument/2006/relationships" r:id="rId27"/>
                  <a:extLst>
                    <a:ext uri="{FF2B5EF4-FFF2-40B4-BE49-F238E27FC236}">
                      <a16:creationId xmlns:a16="http://schemas.microsoft.com/office/drawing/2014/main" id="{D20BF03F-E96A-1D8D-50AE-1E5D0557FAED}"/>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29" name="Rectangle: Top Corners Rounded 28">
                  <a:extLst>
                    <a:ext uri="{FF2B5EF4-FFF2-40B4-BE49-F238E27FC236}">
                      <a16:creationId xmlns:a16="http://schemas.microsoft.com/office/drawing/2014/main" id="{C5FC1FAE-5D87-FBB4-1290-5014E235484B}"/>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27" name="Rounded Rectangle 33">
                <a:extLst>
                  <a:ext uri="{FF2B5EF4-FFF2-40B4-BE49-F238E27FC236}">
                    <a16:creationId xmlns:a16="http://schemas.microsoft.com/office/drawing/2014/main" id="{525A33EC-D87E-98AA-1938-78401198592F}"/>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6" name="Rectangle: Top Corners Rounded 5">
            <a:hlinkClick xmlns:r="http://schemas.openxmlformats.org/officeDocument/2006/relationships" r:id="rId28"/>
            <a:extLst>
              <a:ext uri="{FF2B5EF4-FFF2-40B4-BE49-F238E27FC236}">
                <a16:creationId xmlns:a16="http://schemas.microsoft.com/office/drawing/2014/main" id="{6D4D884A-C1A3-8F12-C577-43889AC2BC14}"/>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7" name="Rectangle: Top Corners Rounded 6">
            <a:extLst>
              <a:ext uri="{FF2B5EF4-FFF2-40B4-BE49-F238E27FC236}">
                <a16:creationId xmlns:a16="http://schemas.microsoft.com/office/drawing/2014/main" id="{0706A60E-4F41-BD93-6A1E-3B02E9E700C3}"/>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254000</xdr:colOff>
      <xdr:row>0</xdr:row>
      <xdr:rowOff>81280</xdr:rowOff>
    </xdr:from>
    <xdr:to>
      <xdr:col>0</xdr:col>
      <xdr:colOff>244475</xdr:colOff>
      <xdr:row>3</xdr:row>
      <xdr:rowOff>49204</xdr:rowOff>
    </xdr:to>
    <xdr:pic>
      <xdr:nvPicPr>
        <xdr:cNvPr id="2" name="Picture 383">
          <a:hlinkClick xmlns:r="http://schemas.openxmlformats.org/officeDocument/2006/relationships" r:id="rId1"/>
          <a:extLst>
            <a:ext uri="{FF2B5EF4-FFF2-40B4-BE49-F238E27FC236}">
              <a16:creationId xmlns:a16="http://schemas.microsoft.com/office/drawing/2014/main" id="{C8CF1C02-B9C4-461E-8F54-5D67CC1B882C}"/>
            </a:ext>
          </a:extLst>
        </xdr:cNvPr>
        <xdr:cNvPicPr>
          <a:picLocks noChangeAspect="1"/>
        </xdr:cNvPicPr>
      </xdr:nvPicPr>
      <xdr:blipFill>
        <a:blip xmlns:r="http://schemas.openxmlformats.org/officeDocument/2006/relationships" r:embed="rId2"/>
        <a:stretch>
          <a:fillRect/>
        </a:stretch>
      </xdr:blipFill>
      <xdr:spPr>
        <a:xfrm>
          <a:off x="254000" y="81280"/>
          <a:ext cx="2456848" cy="573042"/>
        </a:xfrm>
        <a:prstGeom prst="rect">
          <a:avLst/>
        </a:prstGeom>
      </xdr:spPr>
    </xdr:pic>
    <xdr:clientData/>
  </xdr:twoCellAnchor>
  <xdr:twoCellAnchor editAs="oneCell">
    <xdr:from>
      <xdr:col>1</xdr:col>
      <xdr:colOff>0</xdr:colOff>
      <xdr:row>0</xdr:row>
      <xdr:rowOff>0</xdr:rowOff>
    </xdr:from>
    <xdr:to>
      <xdr:col>3</xdr:col>
      <xdr:colOff>120266</xdr:colOff>
      <xdr:row>2</xdr:row>
      <xdr:rowOff>142875</xdr:rowOff>
    </xdr:to>
    <xdr:pic>
      <xdr:nvPicPr>
        <xdr:cNvPr id="3" name="Picture 2">
          <a:extLst>
            <a:ext uri="{FF2B5EF4-FFF2-40B4-BE49-F238E27FC236}">
              <a16:creationId xmlns:a16="http://schemas.microsoft.com/office/drawing/2014/main" id="{F38ABD79-A180-4EE3-8D9C-61693425330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0147" y="0"/>
          <a:ext cx="1487384" cy="52387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158" name="TextBox 157">
          <a:extLst>
            <a:ext uri="{FF2B5EF4-FFF2-40B4-BE49-F238E27FC236}">
              <a16:creationId xmlns:a16="http://schemas.microsoft.com/office/drawing/2014/main" id="{CA796F4F-46F5-5695-28E8-4D87BBCEB0A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X21A0T</a:t>
          </a:r>
        </a:p>
      </xdr:txBody>
    </xdr:sp>
    <xdr:clientData/>
  </xdr:twoCellAnchor>
  <xdr:twoCellAnchor>
    <xdr:from>
      <xdr:col>0</xdr:col>
      <xdr:colOff>134471</xdr:colOff>
      <xdr:row>8</xdr:row>
      <xdr:rowOff>37353</xdr:rowOff>
    </xdr:from>
    <xdr:to>
      <xdr:col>4</xdr:col>
      <xdr:colOff>626598</xdr:colOff>
      <xdr:row>58</xdr:row>
      <xdr:rowOff>359165</xdr:rowOff>
    </xdr:to>
    <xdr:grpSp>
      <xdr:nvGrpSpPr>
        <xdr:cNvPr id="159" name="Group 158">
          <a:extLst>
            <a:ext uri="{FF2B5EF4-FFF2-40B4-BE49-F238E27FC236}">
              <a16:creationId xmlns:a16="http://schemas.microsoft.com/office/drawing/2014/main" id="{EAF4A52B-2E44-4FB5-B9FF-562AC5D0F43B}"/>
            </a:ext>
          </a:extLst>
        </xdr:cNvPr>
        <xdr:cNvGrpSpPr/>
      </xdr:nvGrpSpPr>
      <xdr:grpSpPr>
        <a:xfrm>
          <a:off x="134471" y="1639794"/>
          <a:ext cx="2789333" cy="10115753"/>
          <a:chOff x="3074147" y="344955"/>
          <a:chExt cx="2789333" cy="10216606"/>
        </a:xfrm>
      </xdr:grpSpPr>
      <xdr:grpSp>
        <xdr:nvGrpSpPr>
          <xdr:cNvPr id="160" name="Group 159">
            <a:extLst>
              <a:ext uri="{FF2B5EF4-FFF2-40B4-BE49-F238E27FC236}">
                <a16:creationId xmlns:a16="http://schemas.microsoft.com/office/drawing/2014/main" id="{F9DD1504-3917-B3B4-B4B6-5371C83DA0F4}"/>
              </a:ext>
            </a:extLst>
          </xdr:cNvPr>
          <xdr:cNvGrpSpPr/>
        </xdr:nvGrpSpPr>
        <xdr:grpSpPr>
          <a:xfrm>
            <a:off x="3074147" y="344955"/>
            <a:ext cx="2789333" cy="9884505"/>
            <a:chOff x="3074147" y="344955"/>
            <a:chExt cx="2789333" cy="9884505"/>
          </a:xfrm>
        </xdr:grpSpPr>
        <xdr:grpSp>
          <xdr:nvGrpSpPr>
            <xdr:cNvPr id="163" name="Group 162">
              <a:extLst>
                <a:ext uri="{FF2B5EF4-FFF2-40B4-BE49-F238E27FC236}">
                  <a16:creationId xmlns:a16="http://schemas.microsoft.com/office/drawing/2014/main" id="{C1DAEEB1-ADC0-F3B7-3831-635CC68243BB}"/>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247" name="Rectangle: Top Corners Rounded 246">
                <a:hlinkClick xmlns:r="http://schemas.openxmlformats.org/officeDocument/2006/relationships" r:id="rId4"/>
                <a:extLst>
                  <a:ext uri="{FF2B5EF4-FFF2-40B4-BE49-F238E27FC236}">
                    <a16:creationId xmlns:a16="http://schemas.microsoft.com/office/drawing/2014/main" id="{A0CFB4C0-DB20-9260-C23C-2E44D559AAD7}"/>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248" name="Rectangle: Top Corners Rounded 247">
                <a:extLst>
                  <a:ext uri="{FF2B5EF4-FFF2-40B4-BE49-F238E27FC236}">
                    <a16:creationId xmlns:a16="http://schemas.microsoft.com/office/drawing/2014/main" id="{E33FE733-0DBC-81DA-1271-B1D1EC1F5AF0}"/>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64" name="Group 163">
              <a:extLst>
                <a:ext uri="{FF2B5EF4-FFF2-40B4-BE49-F238E27FC236}">
                  <a16:creationId xmlns:a16="http://schemas.microsoft.com/office/drawing/2014/main" id="{71C68391-027F-AFB0-A2A2-754CFF1ADCCB}"/>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245" name="Rectangle: Top Corners Rounded 244">
                <a:hlinkClick xmlns:r="http://schemas.openxmlformats.org/officeDocument/2006/relationships" r:id="rId5"/>
                <a:extLst>
                  <a:ext uri="{FF2B5EF4-FFF2-40B4-BE49-F238E27FC236}">
                    <a16:creationId xmlns:a16="http://schemas.microsoft.com/office/drawing/2014/main" id="{D5838F13-E650-14AD-6849-4D3AE4DE9571}"/>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246" name="Rectangle: Top Corners Rounded 245">
                <a:extLst>
                  <a:ext uri="{FF2B5EF4-FFF2-40B4-BE49-F238E27FC236}">
                    <a16:creationId xmlns:a16="http://schemas.microsoft.com/office/drawing/2014/main" id="{9C1E2DF9-7714-F4D4-C73C-69BADE9D7564}"/>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65" name="Group 164">
              <a:extLst>
                <a:ext uri="{FF2B5EF4-FFF2-40B4-BE49-F238E27FC236}">
                  <a16:creationId xmlns:a16="http://schemas.microsoft.com/office/drawing/2014/main" id="{9B67890B-3672-C04B-51C6-5512DD6536A8}"/>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243" name="Rectangle: Top Corners Rounded 242">
                <a:hlinkClick xmlns:r="http://schemas.openxmlformats.org/officeDocument/2006/relationships" r:id="rId6"/>
                <a:extLst>
                  <a:ext uri="{FF2B5EF4-FFF2-40B4-BE49-F238E27FC236}">
                    <a16:creationId xmlns:a16="http://schemas.microsoft.com/office/drawing/2014/main" id="{C26FC81A-A0D1-D967-77EE-9ABEDE2C7B12}"/>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244" name="Rectangle: Top Corners Rounded 243">
                <a:extLst>
                  <a:ext uri="{FF2B5EF4-FFF2-40B4-BE49-F238E27FC236}">
                    <a16:creationId xmlns:a16="http://schemas.microsoft.com/office/drawing/2014/main" id="{013F0C2F-7B68-CC11-A092-0CBAC4DC3A94}"/>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66" name="Group 165">
              <a:extLst>
                <a:ext uri="{FF2B5EF4-FFF2-40B4-BE49-F238E27FC236}">
                  <a16:creationId xmlns:a16="http://schemas.microsoft.com/office/drawing/2014/main" id="{AFD5EB45-8FB7-FFE0-BF9D-AD71F3E2EBD2}"/>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241" name="Rectangle: Top Corners Rounded 240">
                <a:hlinkClick xmlns:r="http://schemas.openxmlformats.org/officeDocument/2006/relationships" r:id="rId7"/>
                <a:extLst>
                  <a:ext uri="{FF2B5EF4-FFF2-40B4-BE49-F238E27FC236}">
                    <a16:creationId xmlns:a16="http://schemas.microsoft.com/office/drawing/2014/main" id="{B94A5754-88E9-6798-3F2D-90FC511E7064}"/>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242" name="Rectangle: Top Corners Rounded 241">
                <a:extLst>
                  <a:ext uri="{FF2B5EF4-FFF2-40B4-BE49-F238E27FC236}">
                    <a16:creationId xmlns:a16="http://schemas.microsoft.com/office/drawing/2014/main" id="{EE9BC026-9CAD-BC27-85DA-28E764E552C0}"/>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67" name="Rounded Rectangle 33">
              <a:extLst>
                <a:ext uri="{FF2B5EF4-FFF2-40B4-BE49-F238E27FC236}">
                  <a16:creationId xmlns:a16="http://schemas.microsoft.com/office/drawing/2014/main" id="{B1C9B8EA-8B99-4CED-7807-515D7A6E2B7A}"/>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168" name="Group 167">
              <a:extLst>
                <a:ext uri="{FF2B5EF4-FFF2-40B4-BE49-F238E27FC236}">
                  <a16:creationId xmlns:a16="http://schemas.microsoft.com/office/drawing/2014/main" id="{A2250DA1-B0DA-7E9B-D9C4-6F6690C7F614}"/>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239" name="Rectangle: Top Corners Rounded 238">
                <a:hlinkClick xmlns:r="http://schemas.openxmlformats.org/officeDocument/2006/relationships" r:id="rId8"/>
                <a:extLst>
                  <a:ext uri="{FF2B5EF4-FFF2-40B4-BE49-F238E27FC236}">
                    <a16:creationId xmlns:a16="http://schemas.microsoft.com/office/drawing/2014/main" id="{75085060-0018-2EB3-2424-56C32C7E58F5}"/>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240" name="Rectangle: Top Corners Rounded 239">
                <a:extLst>
                  <a:ext uri="{FF2B5EF4-FFF2-40B4-BE49-F238E27FC236}">
                    <a16:creationId xmlns:a16="http://schemas.microsoft.com/office/drawing/2014/main" id="{BA2931C7-903D-274F-12C9-3AB711035844}"/>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69" name="Group 168">
              <a:extLst>
                <a:ext uri="{FF2B5EF4-FFF2-40B4-BE49-F238E27FC236}">
                  <a16:creationId xmlns:a16="http://schemas.microsoft.com/office/drawing/2014/main" id="{EBEF9B54-0837-11BB-6A42-8282079FFC28}"/>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237" name="Rectangle: Top Corners Rounded 236">
                <a:hlinkClick xmlns:r="http://schemas.openxmlformats.org/officeDocument/2006/relationships" r:id="rId9"/>
                <a:extLst>
                  <a:ext uri="{FF2B5EF4-FFF2-40B4-BE49-F238E27FC236}">
                    <a16:creationId xmlns:a16="http://schemas.microsoft.com/office/drawing/2014/main" id="{358D8C82-179B-F678-D68E-244090950996}"/>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238" name="Rectangle: Top Corners Rounded 237">
                <a:extLst>
                  <a:ext uri="{FF2B5EF4-FFF2-40B4-BE49-F238E27FC236}">
                    <a16:creationId xmlns:a16="http://schemas.microsoft.com/office/drawing/2014/main" id="{635ABBC7-5242-7DCF-77C2-38BA711F5452}"/>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70" name="Group 169">
              <a:extLst>
                <a:ext uri="{FF2B5EF4-FFF2-40B4-BE49-F238E27FC236}">
                  <a16:creationId xmlns:a16="http://schemas.microsoft.com/office/drawing/2014/main" id="{3E56F18A-1CF3-D470-F404-511FF6665162}"/>
                </a:ext>
              </a:extLst>
            </xdr:cNvPr>
            <xdr:cNvGrpSpPr/>
          </xdr:nvGrpSpPr>
          <xdr:grpSpPr>
            <a:xfrm>
              <a:off x="3119852" y="5256023"/>
              <a:ext cx="2731760" cy="2124208"/>
              <a:chOff x="3074147" y="6195660"/>
              <a:chExt cx="2731760" cy="2124208"/>
            </a:xfrm>
          </xdr:grpSpPr>
          <xdr:sp macro="" textlink="">
            <xdr:nvSpPr>
              <xdr:cNvPr id="218" name="Rounded Rectangle 33">
                <a:extLst>
                  <a:ext uri="{FF2B5EF4-FFF2-40B4-BE49-F238E27FC236}">
                    <a16:creationId xmlns:a16="http://schemas.microsoft.com/office/drawing/2014/main" id="{4B2F6C17-E98E-F806-B88D-00F2DE769594}"/>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219" name="Group 218">
                <a:extLst>
                  <a:ext uri="{FF2B5EF4-FFF2-40B4-BE49-F238E27FC236}">
                    <a16:creationId xmlns:a16="http://schemas.microsoft.com/office/drawing/2014/main" id="{BB9E9D7F-1855-ABF3-ECF8-51CA0B47FFF6}"/>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235" name="Rectangle: Top Corners Rounded 234">
                  <a:hlinkClick xmlns:r="http://schemas.openxmlformats.org/officeDocument/2006/relationships" r:id="rId10"/>
                  <a:extLst>
                    <a:ext uri="{FF2B5EF4-FFF2-40B4-BE49-F238E27FC236}">
                      <a16:creationId xmlns:a16="http://schemas.microsoft.com/office/drawing/2014/main" id="{39D79859-0DD3-23C2-738C-AE22546288E3}"/>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236" name="Rectangle: Top Corners Rounded 235">
                  <a:extLst>
                    <a:ext uri="{FF2B5EF4-FFF2-40B4-BE49-F238E27FC236}">
                      <a16:creationId xmlns:a16="http://schemas.microsoft.com/office/drawing/2014/main" id="{2FB59A8F-CDB9-0F7F-294D-F7BDC114DF63}"/>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20" name="Group 219">
                <a:extLst>
                  <a:ext uri="{FF2B5EF4-FFF2-40B4-BE49-F238E27FC236}">
                    <a16:creationId xmlns:a16="http://schemas.microsoft.com/office/drawing/2014/main" id="{EA72870E-28E9-AC53-917E-80368E1FA033}"/>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233" name="Rectangle: Top Corners Rounded 232">
                  <a:hlinkClick xmlns:r="http://schemas.openxmlformats.org/officeDocument/2006/relationships" r:id="rId11"/>
                  <a:extLst>
                    <a:ext uri="{FF2B5EF4-FFF2-40B4-BE49-F238E27FC236}">
                      <a16:creationId xmlns:a16="http://schemas.microsoft.com/office/drawing/2014/main" id="{6DF2B619-D7ED-2AED-48AE-0F054A9FE240}"/>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234" name="Rectangle: Top Corners Rounded 233">
                  <a:extLst>
                    <a:ext uri="{FF2B5EF4-FFF2-40B4-BE49-F238E27FC236}">
                      <a16:creationId xmlns:a16="http://schemas.microsoft.com/office/drawing/2014/main" id="{E0D8D573-6BA3-838D-4A36-8190CDBCCDC5}"/>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21" name="Group 220">
                <a:extLst>
                  <a:ext uri="{FF2B5EF4-FFF2-40B4-BE49-F238E27FC236}">
                    <a16:creationId xmlns:a16="http://schemas.microsoft.com/office/drawing/2014/main" id="{AC2EC343-870B-1705-535C-D905DC8C793E}"/>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231" name="Rectangle: Top Corners Rounded 230">
                  <a:hlinkClick xmlns:r="http://schemas.openxmlformats.org/officeDocument/2006/relationships" r:id="rId12"/>
                  <a:extLst>
                    <a:ext uri="{FF2B5EF4-FFF2-40B4-BE49-F238E27FC236}">
                      <a16:creationId xmlns:a16="http://schemas.microsoft.com/office/drawing/2014/main" id="{7266B256-E99E-0233-BEDB-C0F90EB2EA82}"/>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232" name="Rectangle: Top Corners Rounded 231">
                  <a:extLst>
                    <a:ext uri="{FF2B5EF4-FFF2-40B4-BE49-F238E27FC236}">
                      <a16:creationId xmlns:a16="http://schemas.microsoft.com/office/drawing/2014/main" id="{8E4BBCFF-38CA-E1BA-DDE0-1D240AA829A3}"/>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22" name="Group 221">
                <a:extLst>
                  <a:ext uri="{FF2B5EF4-FFF2-40B4-BE49-F238E27FC236}">
                    <a16:creationId xmlns:a16="http://schemas.microsoft.com/office/drawing/2014/main" id="{968C3161-1A5E-4BBA-53D3-16B4B21100B9}"/>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229" name="Rectangle: Top Corners Rounded 228">
                  <a:hlinkClick xmlns:r="http://schemas.openxmlformats.org/officeDocument/2006/relationships" r:id="rId13"/>
                  <a:extLst>
                    <a:ext uri="{FF2B5EF4-FFF2-40B4-BE49-F238E27FC236}">
                      <a16:creationId xmlns:a16="http://schemas.microsoft.com/office/drawing/2014/main" id="{50BB7FD4-E9D6-4E39-EBAE-F449CC53A656}"/>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230" name="Rectangle: Top Corners Rounded 229">
                  <a:extLst>
                    <a:ext uri="{FF2B5EF4-FFF2-40B4-BE49-F238E27FC236}">
                      <a16:creationId xmlns:a16="http://schemas.microsoft.com/office/drawing/2014/main" id="{6EE3EE07-F4E0-8A92-FAE6-1B06D1C7561A}"/>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23" name="Group 222">
                <a:extLst>
                  <a:ext uri="{FF2B5EF4-FFF2-40B4-BE49-F238E27FC236}">
                    <a16:creationId xmlns:a16="http://schemas.microsoft.com/office/drawing/2014/main" id="{7F1DD605-5461-2C39-425B-25490803164B}"/>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227" name="Rectangle: Top Corners Rounded 226">
                  <a:hlinkClick xmlns:r="http://schemas.openxmlformats.org/officeDocument/2006/relationships" r:id="rId14"/>
                  <a:extLst>
                    <a:ext uri="{FF2B5EF4-FFF2-40B4-BE49-F238E27FC236}">
                      <a16:creationId xmlns:a16="http://schemas.microsoft.com/office/drawing/2014/main" id="{5F8B041A-18AD-8974-FE1C-F9C6647C0D4A}"/>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228" name="Rectangle: Top Corners Rounded 227">
                  <a:extLst>
                    <a:ext uri="{FF2B5EF4-FFF2-40B4-BE49-F238E27FC236}">
                      <a16:creationId xmlns:a16="http://schemas.microsoft.com/office/drawing/2014/main" id="{7B8D8024-8E59-083C-67DC-C5EEA965BAC4}"/>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24" name="Group 223">
                <a:extLst>
                  <a:ext uri="{FF2B5EF4-FFF2-40B4-BE49-F238E27FC236}">
                    <a16:creationId xmlns:a16="http://schemas.microsoft.com/office/drawing/2014/main" id="{3C45DB26-E53F-4543-3644-FEE501E4DE6C}"/>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225" name="Rectangle: Top Corners Rounded 224">
                  <a:hlinkClick xmlns:r="http://schemas.openxmlformats.org/officeDocument/2006/relationships" r:id="rId15"/>
                  <a:extLst>
                    <a:ext uri="{FF2B5EF4-FFF2-40B4-BE49-F238E27FC236}">
                      <a16:creationId xmlns:a16="http://schemas.microsoft.com/office/drawing/2014/main" id="{B9599FB2-A7BC-C29E-D242-9128083F4D68}"/>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226" name="Rectangle: Top Corners Rounded 225">
                  <a:extLst>
                    <a:ext uri="{FF2B5EF4-FFF2-40B4-BE49-F238E27FC236}">
                      <a16:creationId xmlns:a16="http://schemas.microsoft.com/office/drawing/2014/main" id="{EC08D6FA-8F5C-003C-6D60-6FFA65F2CA1F}"/>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171" name="Group 170">
              <a:extLst>
                <a:ext uri="{FF2B5EF4-FFF2-40B4-BE49-F238E27FC236}">
                  <a16:creationId xmlns:a16="http://schemas.microsoft.com/office/drawing/2014/main" id="{3F0105CC-3737-E88F-0BA1-35240EE10922}"/>
                </a:ext>
              </a:extLst>
            </xdr:cNvPr>
            <xdr:cNvGrpSpPr/>
          </xdr:nvGrpSpPr>
          <xdr:grpSpPr>
            <a:xfrm>
              <a:off x="3119852" y="7457030"/>
              <a:ext cx="2743628" cy="2151640"/>
              <a:chOff x="3074147" y="8433176"/>
              <a:chExt cx="2743628" cy="2151640"/>
            </a:xfrm>
          </xdr:grpSpPr>
          <xdr:sp macro="" textlink="">
            <xdr:nvSpPr>
              <xdr:cNvPr id="199" name="Rounded Rectangle 33">
                <a:extLst>
                  <a:ext uri="{FF2B5EF4-FFF2-40B4-BE49-F238E27FC236}">
                    <a16:creationId xmlns:a16="http://schemas.microsoft.com/office/drawing/2014/main" id="{ED580E86-2236-E9D3-81DF-A58BE3867DA7}"/>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200" name="Group 199">
                <a:extLst>
                  <a:ext uri="{FF2B5EF4-FFF2-40B4-BE49-F238E27FC236}">
                    <a16:creationId xmlns:a16="http://schemas.microsoft.com/office/drawing/2014/main" id="{197F35E5-B8B8-5057-55D3-9CDBDAEF501B}"/>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216" name="Rectangle: Top Corners Rounded 215">
                  <a:hlinkClick xmlns:r="http://schemas.openxmlformats.org/officeDocument/2006/relationships" r:id="rId16"/>
                  <a:extLst>
                    <a:ext uri="{FF2B5EF4-FFF2-40B4-BE49-F238E27FC236}">
                      <a16:creationId xmlns:a16="http://schemas.microsoft.com/office/drawing/2014/main" id="{82F5EC3B-F3CF-E22D-36A5-71B333DFD387}"/>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217" name="Rectangle: Top Corners Rounded 216">
                  <a:extLst>
                    <a:ext uri="{FF2B5EF4-FFF2-40B4-BE49-F238E27FC236}">
                      <a16:creationId xmlns:a16="http://schemas.microsoft.com/office/drawing/2014/main" id="{CA7DFE7B-224E-4304-FD7E-B24BE69050B1}"/>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01" name="Group 200">
                <a:extLst>
                  <a:ext uri="{FF2B5EF4-FFF2-40B4-BE49-F238E27FC236}">
                    <a16:creationId xmlns:a16="http://schemas.microsoft.com/office/drawing/2014/main" id="{9A88436A-F92E-9EE3-27CF-963B68751BD9}"/>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214" name="Rectangle: Top Corners Rounded 213">
                  <a:hlinkClick xmlns:r="http://schemas.openxmlformats.org/officeDocument/2006/relationships" r:id="rId17"/>
                  <a:extLst>
                    <a:ext uri="{FF2B5EF4-FFF2-40B4-BE49-F238E27FC236}">
                      <a16:creationId xmlns:a16="http://schemas.microsoft.com/office/drawing/2014/main" id="{7DD410AF-BE7A-1000-0DBD-262019124596}"/>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215" name="Rectangle: Top Corners Rounded 214">
                  <a:extLst>
                    <a:ext uri="{FF2B5EF4-FFF2-40B4-BE49-F238E27FC236}">
                      <a16:creationId xmlns:a16="http://schemas.microsoft.com/office/drawing/2014/main" id="{4F58471D-5355-4C0E-427F-F1CAF105E945}"/>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02" name="Group 201">
                <a:extLst>
                  <a:ext uri="{FF2B5EF4-FFF2-40B4-BE49-F238E27FC236}">
                    <a16:creationId xmlns:a16="http://schemas.microsoft.com/office/drawing/2014/main" id="{6C25588C-EA2E-FA2D-5B36-B801A2EE594C}"/>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212" name="Rectangle: Top Corners Rounded 211">
                  <a:hlinkClick xmlns:r="http://schemas.openxmlformats.org/officeDocument/2006/relationships" r:id="rId18"/>
                  <a:extLst>
                    <a:ext uri="{FF2B5EF4-FFF2-40B4-BE49-F238E27FC236}">
                      <a16:creationId xmlns:a16="http://schemas.microsoft.com/office/drawing/2014/main" id="{DFB5605E-3486-447A-C325-3764F65BC917}"/>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213" name="Rectangle: Top Corners Rounded 212">
                  <a:extLst>
                    <a:ext uri="{FF2B5EF4-FFF2-40B4-BE49-F238E27FC236}">
                      <a16:creationId xmlns:a16="http://schemas.microsoft.com/office/drawing/2014/main" id="{67D8CB67-B83A-25A6-8EBF-5A128DAC115C}"/>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03" name="Group 202">
                <a:extLst>
                  <a:ext uri="{FF2B5EF4-FFF2-40B4-BE49-F238E27FC236}">
                    <a16:creationId xmlns:a16="http://schemas.microsoft.com/office/drawing/2014/main" id="{54FEE1F7-B68E-D0CC-82E0-0FCCC1544A1C}"/>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210" name="Rectangle: Top Corners Rounded 209">
                  <a:hlinkClick xmlns:r="http://schemas.openxmlformats.org/officeDocument/2006/relationships" r:id="rId19"/>
                  <a:extLst>
                    <a:ext uri="{FF2B5EF4-FFF2-40B4-BE49-F238E27FC236}">
                      <a16:creationId xmlns:a16="http://schemas.microsoft.com/office/drawing/2014/main" id="{CB115208-7914-5D64-0BC4-075650719A36}"/>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211" name="Rectangle: Top Corners Rounded 210">
                  <a:extLst>
                    <a:ext uri="{FF2B5EF4-FFF2-40B4-BE49-F238E27FC236}">
                      <a16:creationId xmlns:a16="http://schemas.microsoft.com/office/drawing/2014/main" id="{2B8B55C2-C318-4A1D-BA9D-5695C3DB23B7}"/>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04" name="Group 203">
                <a:extLst>
                  <a:ext uri="{FF2B5EF4-FFF2-40B4-BE49-F238E27FC236}">
                    <a16:creationId xmlns:a16="http://schemas.microsoft.com/office/drawing/2014/main" id="{94CDD9CA-497C-2463-DE6D-D0B631F110C4}"/>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208" name="Rectangle: Top Corners Rounded 207">
                  <a:hlinkClick xmlns:r="http://schemas.openxmlformats.org/officeDocument/2006/relationships" r:id="rId20"/>
                  <a:extLst>
                    <a:ext uri="{FF2B5EF4-FFF2-40B4-BE49-F238E27FC236}">
                      <a16:creationId xmlns:a16="http://schemas.microsoft.com/office/drawing/2014/main" id="{FCCCAFA2-3EE5-4665-06BA-FE1B04218C58}"/>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209" name="Rectangle: Top Corners Rounded 208">
                  <a:extLst>
                    <a:ext uri="{FF2B5EF4-FFF2-40B4-BE49-F238E27FC236}">
                      <a16:creationId xmlns:a16="http://schemas.microsoft.com/office/drawing/2014/main" id="{56D205C3-A0F1-0154-A3D4-171484F93994}"/>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05" name="Group 204">
                <a:extLst>
                  <a:ext uri="{FF2B5EF4-FFF2-40B4-BE49-F238E27FC236}">
                    <a16:creationId xmlns:a16="http://schemas.microsoft.com/office/drawing/2014/main" id="{F77826E1-F0E5-304E-0B0B-B17A5C860180}"/>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206" name="Rectangle: Top Corners Rounded 205">
                  <a:hlinkClick xmlns:r="http://schemas.openxmlformats.org/officeDocument/2006/relationships" r:id="rId21"/>
                  <a:extLst>
                    <a:ext uri="{FF2B5EF4-FFF2-40B4-BE49-F238E27FC236}">
                      <a16:creationId xmlns:a16="http://schemas.microsoft.com/office/drawing/2014/main" id="{1129EE9A-5AD1-6C5E-B467-CC5B6B3F1E8F}"/>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207" name="Rectangle: Top Corners Rounded 206">
                  <a:extLst>
                    <a:ext uri="{FF2B5EF4-FFF2-40B4-BE49-F238E27FC236}">
                      <a16:creationId xmlns:a16="http://schemas.microsoft.com/office/drawing/2014/main" id="{9A462570-46D9-D5DE-9096-48A41CC8631F}"/>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172" name="Rounded Rectangle 33">
              <a:extLst>
                <a:ext uri="{FF2B5EF4-FFF2-40B4-BE49-F238E27FC236}">
                  <a16:creationId xmlns:a16="http://schemas.microsoft.com/office/drawing/2014/main" id="{74311F2B-4EDD-0113-9E66-21C5372BE86E}"/>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173" name="Group 172">
              <a:extLst>
                <a:ext uri="{FF2B5EF4-FFF2-40B4-BE49-F238E27FC236}">
                  <a16:creationId xmlns:a16="http://schemas.microsoft.com/office/drawing/2014/main" id="{B41F6B19-CE64-5480-C4D7-746CE837A96B}"/>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197" name="Rectangle: Top Corners Rounded 196">
                <a:hlinkClick xmlns:r="http://schemas.openxmlformats.org/officeDocument/2006/relationships" r:id="rId22"/>
                <a:extLst>
                  <a:ext uri="{FF2B5EF4-FFF2-40B4-BE49-F238E27FC236}">
                    <a16:creationId xmlns:a16="http://schemas.microsoft.com/office/drawing/2014/main" id="{B9741CD2-2F74-CBF3-A3EB-A0A50B613002}"/>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198" name="Rectangle: Top Corners Rounded 197">
                <a:extLst>
                  <a:ext uri="{FF2B5EF4-FFF2-40B4-BE49-F238E27FC236}">
                    <a16:creationId xmlns:a16="http://schemas.microsoft.com/office/drawing/2014/main" id="{FCF342E6-3304-C811-00C3-3FAC2F2B9CD2}"/>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74" name="Group 173">
              <a:extLst>
                <a:ext uri="{FF2B5EF4-FFF2-40B4-BE49-F238E27FC236}">
                  <a16:creationId xmlns:a16="http://schemas.microsoft.com/office/drawing/2014/main" id="{8E2CB6F6-2168-AD67-AAAC-A4D6DD8A6A1D}"/>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195" name="Rectangle: Top Corners Rounded 194">
                <a:hlinkClick xmlns:r="http://schemas.openxmlformats.org/officeDocument/2006/relationships" r:id="rId23"/>
                <a:extLst>
                  <a:ext uri="{FF2B5EF4-FFF2-40B4-BE49-F238E27FC236}">
                    <a16:creationId xmlns:a16="http://schemas.microsoft.com/office/drawing/2014/main" id="{B3E5DE82-BA92-D8F5-E7C0-3343D38B5C31}"/>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196" name="Rectangle: Top Corners Rounded 195">
                <a:extLst>
                  <a:ext uri="{FF2B5EF4-FFF2-40B4-BE49-F238E27FC236}">
                    <a16:creationId xmlns:a16="http://schemas.microsoft.com/office/drawing/2014/main" id="{A23D4A1F-AE07-F450-A47D-C1503423FDB0}"/>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75" name="Group 174">
              <a:extLst>
                <a:ext uri="{FF2B5EF4-FFF2-40B4-BE49-F238E27FC236}">
                  <a16:creationId xmlns:a16="http://schemas.microsoft.com/office/drawing/2014/main" id="{62C2244A-F5A1-48E3-D787-12A6A5697B8D}"/>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193" name="Rectangle: Top Corners Rounded 192">
                <a:hlinkClick xmlns:r="http://schemas.openxmlformats.org/officeDocument/2006/relationships" r:id="rId24"/>
                <a:extLst>
                  <a:ext uri="{FF2B5EF4-FFF2-40B4-BE49-F238E27FC236}">
                    <a16:creationId xmlns:a16="http://schemas.microsoft.com/office/drawing/2014/main" id="{11C993DC-796D-1B7C-17C2-9DFB9AEDDBFF}"/>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194" name="Rectangle: Top Corners Rounded 193">
                <a:extLst>
                  <a:ext uri="{FF2B5EF4-FFF2-40B4-BE49-F238E27FC236}">
                    <a16:creationId xmlns:a16="http://schemas.microsoft.com/office/drawing/2014/main" id="{2CC5E761-AA26-1780-D6AB-AC77FF7FA5B0}"/>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76" name="Group 175">
              <a:extLst>
                <a:ext uri="{FF2B5EF4-FFF2-40B4-BE49-F238E27FC236}">
                  <a16:creationId xmlns:a16="http://schemas.microsoft.com/office/drawing/2014/main" id="{16C6B014-9078-42C9-1E48-741A42508105}"/>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191" name="Rectangle: Top Corners Rounded 190">
                <a:hlinkClick xmlns:r="http://schemas.openxmlformats.org/officeDocument/2006/relationships" r:id="rId25"/>
                <a:extLst>
                  <a:ext uri="{FF2B5EF4-FFF2-40B4-BE49-F238E27FC236}">
                    <a16:creationId xmlns:a16="http://schemas.microsoft.com/office/drawing/2014/main" id="{E0F98BD2-BF14-E3D6-D074-2E811C9294EF}"/>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192" name="Rectangle: Top Corners Rounded 191">
                <a:extLst>
                  <a:ext uri="{FF2B5EF4-FFF2-40B4-BE49-F238E27FC236}">
                    <a16:creationId xmlns:a16="http://schemas.microsoft.com/office/drawing/2014/main" id="{D7896364-178E-6876-52A3-D723D294B2D4}"/>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77" name="Group 176">
              <a:extLst>
                <a:ext uri="{FF2B5EF4-FFF2-40B4-BE49-F238E27FC236}">
                  <a16:creationId xmlns:a16="http://schemas.microsoft.com/office/drawing/2014/main" id="{9D17746C-76A2-953E-E49B-B3089AA1AC75}"/>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189" name="Rectangle: Top Corners Rounded 188">
                <a:hlinkClick xmlns:r="http://schemas.openxmlformats.org/officeDocument/2006/relationships" r:id="rId26"/>
                <a:extLst>
                  <a:ext uri="{FF2B5EF4-FFF2-40B4-BE49-F238E27FC236}">
                    <a16:creationId xmlns:a16="http://schemas.microsoft.com/office/drawing/2014/main" id="{3092564F-3235-CE8C-C3C0-D2474578FF1B}"/>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190" name="Rectangle: Top Corners Rounded 189">
                <a:extLst>
                  <a:ext uri="{FF2B5EF4-FFF2-40B4-BE49-F238E27FC236}">
                    <a16:creationId xmlns:a16="http://schemas.microsoft.com/office/drawing/2014/main" id="{3472BF20-92C1-4991-F21B-B75351E7E340}"/>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78" name="Group 177">
              <a:extLst>
                <a:ext uri="{FF2B5EF4-FFF2-40B4-BE49-F238E27FC236}">
                  <a16:creationId xmlns:a16="http://schemas.microsoft.com/office/drawing/2014/main" id="{6E498773-4507-6000-D53F-22B1E1FF4CEB}"/>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187" name="Rectangle: Top Corners Rounded 186">
                <a:hlinkClick xmlns:r="http://schemas.openxmlformats.org/officeDocument/2006/relationships" r:id="rId27"/>
                <a:extLst>
                  <a:ext uri="{FF2B5EF4-FFF2-40B4-BE49-F238E27FC236}">
                    <a16:creationId xmlns:a16="http://schemas.microsoft.com/office/drawing/2014/main" id="{171D0C0A-E4A8-0BD8-8097-78424A0E2D6E}"/>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188" name="Rectangle: Top Corners Rounded 187">
                <a:extLst>
                  <a:ext uri="{FF2B5EF4-FFF2-40B4-BE49-F238E27FC236}">
                    <a16:creationId xmlns:a16="http://schemas.microsoft.com/office/drawing/2014/main" id="{2358B376-7C85-9DDF-E188-472F0FAA56D7}"/>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79" name="Group 178">
              <a:extLst>
                <a:ext uri="{FF2B5EF4-FFF2-40B4-BE49-F238E27FC236}">
                  <a16:creationId xmlns:a16="http://schemas.microsoft.com/office/drawing/2014/main" id="{0E288A3F-E78C-719D-223A-D143CDF32414}"/>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185" name="Rectangle: Top Corners Rounded 184">
                <a:hlinkClick xmlns:r="http://schemas.openxmlformats.org/officeDocument/2006/relationships" r:id="rId28"/>
                <a:extLst>
                  <a:ext uri="{FF2B5EF4-FFF2-40B4-BE49-F238E27FC236}">
                    <a16:creationId xmlns:a16="http://schemas.microsoft.com/office/drawing/2014/main" id="{24269FC3-1584-2892-0B33-36EB50221A3E}"/>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186" name="Rectangle: Top Corners Rounded 185">
                <a:extLst>
                  <a:ext uri="{FF2B5EF4-FFF2-40B4-BE49-F238E27FC236}">
                    <a16:creationId xmlns:a16="http://schemas.microsoft.com/office/drawing/2014/main" id="{7EE7E618-526B-019E-1638-ACE5051EB783}"/>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80" name="Group 179">
              <a:extLst>
                <a:ext uri="{FF2B5EF4-FFF2-40B4-BE49-F238E27FC236}">
                  <a16:creationId xmlns:a16="http://schemas.microsoft.com/office/drawing/2014/main" id="{1C683310-760D-D7C1-38B7-B4B2FA9FE983}"/>
                </a:ext>
              </a:extLst>
            </xdr:cNvPr>
            <xdr:cNvGrpSpPr/>
          </xdr:nvGrpSpPr>
          <xdr:grpSpPr>
            <a:xfrm>
              <a:off x="3131721" y="9724270"/>
              <a:ext cx="2731751" cy="505190"/>
              <a:chOff x="3074147" y="10723689"/>
              <a:chExt cx="2731751" cy="505190"/>
            </a:xfrm>
          </xdr:grpSpPr>
          <xdr:grpSp>
            <xdr:nvGrpSpPr>
              <xdr:cNvPr id="181" name="Group 180">
                <a:extLst>
                  <a:ext uri="{FF2B5EF4-FFF2-40B4-BE49-F238E27FC236}">
                    <a16:creationId xmlns:a16="http://schemas.microsoft.com/office/drawing/2014/main" id="{4D3395A6-B3AE-790B-0533-942D3E1A8943}"/>
                  </a:ext>
                </a:extLst>
              </xdr:cNvPr>
              <xdr:cNvGrpSpPr/>
            </xdr:nvGrpSpPr>
            <xdr:grpSpPr>
              <a:xfrm>
                <a:off x="3259952" y="10953495"/>
                <a:ext cx="2545946" cy="275384"/>
                <a:chOff x="3271821" y="10945459"/>
                <a:chExt cx="2545946" cy="275384"/>
              </a:xfrm>
            </xdr:grpSpPr>
            <xdr:sp macro="" textlink="">
              <xdr:nvSpPr>
                <xdr:cNvPr id="183" name="Rectangle: Top Corners Rounded 182">
                  <a:hlinkClick xmlns:r="http://schemas.openxmlformats.org/officeDocument/2006/relationships" r:id="rId29"/>
                  <a:extLst>
                    <a:ext uri="{FF2B5EF4-FFF2-40B4-BE49-F238E27FC236}">
                      <a16:creationId xmlns:a16="http://schemas.microsoft.com/office/drawing/2014/main" id="{045D0F24-6CFA-46D8-D654-FC9B0FD8A4CC}"/>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184" name="Rectangle: Top Corners Rounded 183">
                  <a:extLst>
                    <a:ext uri="{FF2B5EF4-FFF2-40B4-BE49-F238E27FC236}">
                      <a16:creationId xmlns:a16="http://schemas.microsoft.com/office/drawing/2014/main" id="{F4ACBBC2-C53D-4AA4-F818-BF51316138B9}"/>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82" name="Rounded Rectangle 33">
                <a:extLst>
                  <a:ext uri="{FF2B5EF4-FFF2-40B4-BE49-F238E27FC236}">
                    <a16:creationId xmlns:a16="http://schemas.microsoft.com/office/drawing/2014/main" id="{0C8DD20D-C217-D4DD-16E5-096FAC9A7F8A}"/>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161" name="Rectangle: Top Corners Rounded 160">
            <a:hlinkClick xmlns:r="http://schemas.openxmlformats.org/officeDocument/2006/relationships" r:id="rId30"/>
            <a:extLst>
              <a:ext uri="{FF2B5EF4-FFF2-40B4-BE49-F238E27FC236}">
                <a16:creationId xmlns:a16="http://schemas.microsoft.com/office/drawing/2014/main" id="{F3CC0F74-0C26-FC48-EDDD-17BFFB0F7C7D}"/>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162" name="Rectangle: Top Corners Rounded 161">
            <a:extLst>
              <a:ext uri="{FF2B5EF4-FFF2-40B4-BE49-F238E27FC236}">
                <a16:creationId xmlns:a16="http://schemas.microsoft.com/office/drawing/2014/main" id="{959973A5-F611-D7F7-9A88-1F445C1B60AA}"/>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123495</xdr:colOff>
      <xdr:row>2</xdr:row>
      <xdr:rowOff>139700</xdr:rowOff>
    </xdr:to>
    <xdr:pic>
      <xdr:nvPicPr>
        <xdr:cNvPr id="6" name="Picture 5">
          <a:extLst>
            <a:ext uri="{FF2B5EF4-FFF2-40B4-BE49-F238E27FC236}">
              <a16:creationId xmlns:a16="http://schemas.microsoft.com/office/drawing/2014/main" id="{73AC4201-CC20-44D4-9610-1FD0602EB6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43" y="0"/>
          <a:ext cx="1487384" cy="52387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DF7D15F8-BC83-89CA-59B7-AA386109F25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X22A0T</a:t>
          </a:r>
        </a:p>
      </xdr:txBody>
    </xdr:sp>
    <xdr:clientData/>
  </xdr:twoCellAnchor>
  <xdr:twoCellAnchor>
    <xdr:from>
      <xdr:col>0</xdr:col>
      <xdr:colOff>127000</xdr:colOff>
      <xdr:row>8</xdr:row>
      <xdr:rowOff>0</xdr:rowOff>
    </xdr:from>
    <xdr:to>
      <xdr:col>4</xdr:col>
      <xdr:colOff>619127</xdr:colOff>
      <xdr:row>43</xdr:row>
      <xdr:rowOff>22989</xdr:rowOff>
    </xdr:to>
    <xdr:grpSp>
      <xdr:nvGrpSpPr>
        <xdr:cNvPr id="7" name="Group 6">
          <a:extLst>
            <a:ext uri="{FF2B5EF4-FFF2-40B4-BE49-F238E27FC236}">
              <a16:creationId xmlns:a16="http://schemas.microsoft.com/office/drawing/2014/main" id="{5FDF1C4E-0630-4ACB-8976-C06CD831E644}"/>
            </a:ext>
          </a:extLst>
        </xdr:cNvPr>
        <xdr:cNvGrpSpPr/>
      </xdr:nvGrpSpPr>
      <xdr:grpSpPr>
        <a:xfrm>
          <a:off x="127000" y="1524000"/>
          <a:ext cx="2789333" cy="10097077"/>
          <a:chOff x="3074147" y="344955"/>
          <a:chExt cx="2789333" cy="10216606"/>
        </a:xfrm>
      </xdr:grpSpPr>
      <xdr:grpSp>
        <xdr:nvGrpSpPr>
          <xdr:cNvPr id="8" name="Group 7">
            <a:extLst>
              <a:ext uri="{FF2B5EF4-FFF2-40B4-BE49-F238E27FC236}">
                <a16:creationId xmlns:a16="http://schemas.microsoft.com/office/drawing/2014/main" id="{DD611CC9-F82B-46B0-3D9A-B7B7E99799D2}"/>
              </a:ext>
            </a:extLst>
          </xdr:cNvPr>
          <xdr:cNvGrpSpPr/>
        </xdr:nvGrpSpPr>
        <xdr:grpSpPr>
          <a:xfrm>
            <a:off x="3074147" y="344955"/>
            <a:ext cx="2789333" cy="9884505"/>
            <a:chOff x="3074147" y="344955"/>
            <a:chExt cx="2789333" cy="9884505"/>
          </a:xfrm>
        </xdr:grpSpPr>
        <xdr:grpSp>
          <xdr:nvGrpSpPr>
            <xdr:cNvPr id="11" name="Group 10">
              <a:extLst>
                <a:ext uri="{FF2B5EF4-FFF2-40B4-BE49-F238E27FC236}">
                  <a16:creationId xmlns:a16="http://schemas.microsoft.com/office/drawing/2014/main" id="{4AFE79CB-735F-1239-B1F4-B0E8B4F0413D}"/>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95" name="Rectangle: Top Corners Rounded 94">
                <a:hlinkClick xmlns:r="http://schemas.openxmlformats.org/officeDocument/2006/relationships" r:id="rId2"/>
                <a:extLst>
                  <a:ext uri="{FF2B5EF4-FFF2-40B4-BE49-F238E27FC236}">
                    <a16:creationId xmlns:a16="http://schemas.microsoft.com/office/drawing/2014/main" id="{655F33AE-A155-7FFC-2F51-900FCA9FC5B0}"/>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183" name="Rectangle: Top Corners Rounded 182">
                <a:extLst>
                  <a:ext uri="{FF2B5EF4-FFF2-40B4-BE49-F238E27FC236}">
                    <a16:creationId xmlns:a16="http://schemas.microsoft.com/office/drawing/2014/main" id="{DD653FDD-5481-A7BD-F5E8-871E2B6796E1}"/>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2" name="Group 11">
              <a:extLst>
                <a:ext uri="{FF2B5EF4-FFF2-40B4-BE49-F238E27FC236}">
                  <a16:creationId xmlns:a16="http://schemas.microsoft.com/office/drawing/2014/main" id="{E79285EF-01B6-BEE4-0D2F-FEE4F315F4E2}"/>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93" name="Rectangle: Top Corners Rounded 92">
                <a:hlinkClick xmlns:r="http://schemas.openxmlformats.org/officeDocument/2006/relationships" r:id="rId3"/>
                <a:extLst>
                  <a:ext uri="{FF2B5EF4-FFF2-40B4-BE49-F238E27FC236}">
                    <a16:creationId xmlns:a16="http://schemas.microsoft.com/office/drawing/2014/main" id="{0C0B5EAE-A0F3-7C15-21BA-96315BEBFDCF}"/>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94" name="Rectangle: Top Corners Rounded 93">
                <a:extLst>
                  <a:ext uri="{FF2B5EF4-FFF2-40B4-BE49-F238E27FC236}">
                    <a16:creationId xmlns:a16="http://schemas.microsoft.com/office/drawing/2014/main" id="{E7356774-D572-011A-B93F-578DE789D6B1}"/>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 name="Group 12">
              <a:extLst>
                <a:ext uri="{FF2B5EF4-FFF2-40B4-BE49-F238E27FC236}">
                  <a16:creationId xmlns:a16="http://schemas.microsoft.com/office/drawing/2014/main" id="{7F97BDD3-2F6D-5039-7A9E-38026B846CB4}"/>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91" name="Rectangle: Top Corners Rounded 90">
                <a:hlinkClick xmlns:r="http://schemas.openxmlformats.org/officeDocument/2006/relationships" r:id="rId4"/>
                <a:extLst>
                  <a:ext uri="{FF2B5EF4-FFF2-40B4-BE49-F238E27FC236}">
                    <a16:creationId xmlns:a16="http://schemas.microsoft.com/office/drawing/2014/main" id="{83E532E9-2F6A-4646-A868-CA596AB0BA53}"/>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92" name="Rectangle: Top Corners Rounded 91">
                <a:extLst>
                  <a:ext uri="{FF2B5EF4-FFF2-40B4-BE49-F238E27FC236}">
                    <a16:creationId xmlns:a16="http://schemas.microsoft.com/office/drawing/2014/main" id="{FBF3E457-58C3-BD23-8B2D-8C2BCBF01D29}"/>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4" name="Group 13">
              <a:extLst>
                <a:ext uri="{FF2B5EF4-FFF2-40B4-BE49-F238E27FC236}">
                  <a16:creationId xmlns:a16="http://schemas.microsoft.com/office/drawing/2014/main" id="{EBE027F2-0ADB-7556-95F1-F74486407004}"/>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89" name="Rectangle: Top Corners Rounded 88">
                <a:hlinkClick xmlns:r="http://schemas.openxmlformats.org/officeDocument/2006/relationships" r:id="rId5"/>
                <a:extLst>
                  <a:ext uri="{FF2B5EF4-FFF2-40B4-BE49-F238E27FC236}">
                    <a16:creationId xmlns:a16="http://schemas.microsoft.com/office/drawing/2014/main" id="{1ADF4545-E55B-19EE-0AFA-10F93CF8051B}"/>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90" name="Rectangle: Top Corners Rounded 89">
                <a:extLst>
                  <a:ext uri="{FF2B5EF4-FFF2-40B4-BE49-F238E27FC236}">
                    <a16:creationId xmlns:a16="http://schemas.microsoft.com/office/drawing/2014/main" id="{B38D06FD-5089-EEB4-B717-7C54750EF4CC}"/>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5" name="Rounded Rectangle 33">
              <a:extLst>
                <a:ext uri="{FF2B5EF4-FFF2-40B4-BE49-F238E27FC236}">
                  <a16:creationId xmlns:a16="http://schemas.microsoft.com/office/drawing/2014/main" id="{7125C7C6-2AA7-DC68-5B2E-F31081C4983B}"/>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16" name="Group 15">
              <a:extLst>
                <a:ext uri="{FF2B5EF4-FFF2-40B4-BE49-F238E27FC236}">
                  <a16:creationId xmlns:a16="http://schemas.microsoft.com/office/drawing/2014/main" id="{4B1A3362-9210-27F7-C1DE-375E39698D79}"/>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87" name="Rectangle: Top Corners Rounded 86">
                <a:hlinkClick xmlns:r="http://schemas.openxmlformats.org/officeDocument/2006/relationships" r:id="rId6"/>
                <a:extLst>
                  <a:ext uri="{FF2B5EF4-FFF2-40B4-BE49-F238E27FC236}">
                    <a16:creationId xmlns:a16="http://schemas.microsoft.com/office/drawing/2014/main" id="{2AD97AC0-7D0C-EA81-A156-C404E08D82BD}"/>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88" name="Rectangle: Top Corners Rounded 87">
                <a:extLst>
                  <a:ext uri="{FF2B5EF4-FFF2-40B4-BE49-F238E27FC236}">
                    <a16:creationId xmlns:a16="http://schemas.microsoft.com/office/drawing/2014/main" id="{2876B867-80E7-37A1-9B0B-A246A34476AA}"/>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7" name="Group 16">
              <a:extLst>
                <a:ext uri="{FF2B5EF4-FFF2-40B4-BE49-F238E27FC236}">
                  <a16:creationId xmlns:a16="http://schemas.microsoft.com/office/drawing/2014/main" id="{3E234BAB-9D82-1D93-2331-31FDA0A3CB0E}"/>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85" name="Rectangle: Top Corners Rounded 84">
                <a:hlinkClick xmlns:r="http://schemas.openxmlformats.org/officeDocument/2006/relationships" r:id="rId7"/>
                <a:extLst>
                  <a:ext uri="{FF2B5EF4-FFF2-40B4-BE49-F238E27FC236}">
                    <a16:creationId xmlns:a16="http://schemas.microsoft.com/office/drawing/2014/main" id="{FBF0A1F5-6822-6762-AA9D-6B6E84E8993D}"/>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86" name="Rectangle: Top Corners Rounded 85">
                <a:extLst>
                  <a:ext uri="{FF2B5EF4-FFF2-40B4-BE49-F238E27FC236}">
                    <a16:creationId xmlns:a16="http://schemas.microsoft.com/office/drawing/2014/main" id="{1F127346-2803-5E91-9138-1AAE3BA7C5BB}"/>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8" name="Group 17">
              <a:extLst>
                <a:ext uri="{FF2B5EF4-FFF2-40B4-BE49-F238E27FC236}">
                  <a16:creationId xmlns:a16="http://schemas.microsoft.com/office/drawing/2014/main" id="{D3EE09E2-F392-450B-CB46-B7188D256391}"/>
                </a:ext>
              </a:extLst>
            </xdr:cNvPr>
            <xdr:cNvGrpSpPr/>
          </xdr:nvGrpSpPr>
          <xdr:grpSpPr>
            <a:xfrm>
              <a:off x="3119852" y="5256023"/>
              <a:ext cx="2731760" cy="2124208"/>
              <a:chOff x="3074147" y="6195660"/>
              <a:chExt cx="2731760" cy="2124208"/>
            </a:xfrm>
          </xdr:grpSpPr>
          <xdr:sp macro="" textlink="">
            <xdr:nvSpPr>
              <xdr:cNvPr id="66" name="Rounded Rectangle 33">
                <a:extLst>
                  <a:ext uri="{FF2B5EF4-FFF2-40B4-BE49-F238E27FC236}">
                    <a16:creationId xmlns:a16="http://schemas.microsoft.com/office/drawing/2014/main" id="{B11F1FC8-9AB5-EFB9-7647-6A70F66F2DCE}"/>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67" name="Group 66">
                <a:extLst>
                  <a:ext uri="{FF2B5EF4-FFF2-40B4-BE49-F238E27FC236}">
                    <a16:creationId xmlns:a16="http://schemas.microsoft.com/office/drawing/2014/main" id="{89719000-0846-BBCD-3BB6-144E5F98FEFB}"/>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83" name="Rectangle: Top Corners Rounded 82">
                  <a:hlinkClick xmlns:r="http://schemas.openxmlformats.org/officeDocument/2006/relationships" r:id="rId8"/>
                  <a:extLst>
                    <a:ext uri="{FF2B5EF4-FFF2-40B4-BE49-F238E27FC236}">
                      <a16:creationId xmlns:a16="http://schemas.microsoft.com/office/drawing/2014/main" id="{457B3349-7F9E-09E7-9C13-612EBA30A96F}"/>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84" name="Rectangle: Top Corners Rounded 83">
                  <a:extLst>
                    <a:ext uri="{FF2B5EF4-FFF2-40B4-BE49-F238E27FC236}">
                      <a16:creationId xmlns:a16="http://schemas.microsoft.com/office/drawing/2014/main" id="{EE136EBD-ACDE-07FA-85B4-6B53911D7CA4}"/>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8" name="Group 67">
                <a:extLst>
                  <a:ext uri="{FF2B5EF4-FFF2-40B4-BE49-F238E27FC236}">
                    <a16:creationId xmlns:a16="http://schemas.microsoft.com/office/drawing/2014/main" id="{12E3F44F-C2BF-B062-86CA-774B1C1ACBEE}"/>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81" name="Rectangle: Top Corners Rounded 80">
                  <a:hlinkClick xmlns:r="http://schemas.openxmlformats.org/officeDocument/2006/relationships" r:id="rId9"/>
                  <a:extLst>
                    <a:ext uri="{FF2B5EF4-FFF2-40B4-BE49-F238E27FC236}">
                      <a16:creationId xmlns:a16="http://schemas.microsoft.com/office/drawing/2014/main" id="{829093DC-34C2-2A15-78A4-853182D08896}"/>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82" name="Rectangle: Top Corners Rounded 81">
                  <a:extLst>
                    <a:ext uri="{FF2B5EF4-FFF2-40B4-BE49-F238E27FC236}">
                      <a16:creationId xmlns:a16="http://schemas.microsoft.com/office/drawing/2014/main" id="{1F283F8A-7065-462A-ABE3-0DB1AC380EFB}"/>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9" name="Group 68">
                <a:extLst>
                  <a:ext uri="{FF2B5EF4-FFF2-40B4-BE49-F238E27FC236}">
                    <a16:creationId xmlns:a16="http://schemas.microsoft.com/office/drawing/2014/main" id="{164DAE7A-8E31-2141-2AAD-BB4ADB4294CD}"/>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79" name="Rectangle: Top Corners Rounded 78">
                  <a:hlinkClick xmlns:r="http://schemas.openxmlformats.org/officeDocument/2006/relationships" r:id="rId10"/>
                  <a:extLst>
                    <a:ext uri="{FF2B5EF4-FFF2-40B4-BE49-F238E27FC236}">
                      <a16:creationId xmlns:a16="http://schemas.microsoft.com/office/drawing/2014/main" id="{AC5020C4-D7A7-C696-C3AA-A1F777F5101B}"/>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80" name="Rectangle: Top Corners Rounded 79">
                  <a:extLst>
                    <a:ext uri="{FF2B5EF4-FFF2-40B4-BE49-F238E27FC236}">
                      <a16:creationId xmlns:a16="http://schemas.microsoft.com/office/drawing/2014/main" id="{6DCA1389-9740-D7D6-0488-C312EF076109}"/>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0" name="Group 69">
                <a:extLst>
                  <a:ext uri="{FF2B5EF4-FFF2-40B4-BE49-F238E27FC236}">
                    <a16:creationId xmlns:a16="http://schemas.microsoft.com/office/drawing/2014/main" id="{1612957D-66C0-D329-B312-153FC6F5A25C}"/>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77" name="Rectangle: Top Corners Rounded 76">
                  <a:hlinkClick xmlns:r="http://schemas.openxmlformats.org/officeDocument/2006/relationships" r:id="rId11"/>
                  <a:extLst>
                    <a:ext uri="{FF2B5EF4-FFF2-40B4-BE49-F238E27FC236}">
                      <a16:creationId xmlns:a16="http://schemas.microsoft.com/office/drawing/2014/main" id="{E41A7E11-9821-905F-922B-9D2DE3691965}"/>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78" name="Rectangle: Top Corners Rounded 77">
                  <a:extLst>
                    <a:ext uri="{FF2B5EF4-FFF2-40B4-BE49-F238E27FC236}">
                      <a16:creationId xmlns:a16="http://schemas.microsoft.com/office/drawing/2014/main" id="{A11FEEF2-0883-2D7B-5D39-4D8927228850}"/>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1" name="Group 70">
                <a:extLst>
                  <a:ext uri="{FF2B5EF4-FFF2-40B4-BE49-F238E27FC236}">
                    <a16:creationId xmlns:a16="http://schemas.microsoft.com/office/drawing/2014/main" id="{AE12F63F-1D77-2597-6431-4DD6CCDE719C}"/>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75" name="Rectangle: Top Corners Rounded 74">
                  <a:hlinkClick xmlns:r="http://schemas.openxmlformats.org/officeDocument/2006/relationships" r:id="rId12"/>
                  <a:extLst>
                    <a:ext uri="{FF2B5EF4-FFF2-40B4-BE49-F238E27FC236}">
                      <a16:creationId xmlns:a16="http://schemas.microsoft.com/office/drawing/2014/main" id="{F966069B-DE48-2C3A-6D14-92F5E965878F}"/>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76" name="Rectangle: Top Corners Rounded 75">
                  <a:extLst>
                    <a:ext uri="{FF2B5EF4-FFF2-40B4-BE49-F238E27FC236}">
                      <a16:creationId xmlns:a16="http://schemas.microsoft.com/office/drawing/2014/main" id="{88873FB4-042C-48C4-A695-6204A9446853}"/>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2" name="Group 71">
                <a:extLst>
                  <a:ext uri="{FF2B5EF4-FFF2-40B4-BE49-F238E27FC236}">
                    <a16:creationId xmlns:a16="http://schemas.microsoft.com/office/drawing/2014/main" id="{EC33E9BC-0389-66C0-5C3B-339A2E035018}"/>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73" name="Rectangle: Top Corners Rounded 72">
                  <a:hlinkClick xmlns:r="http://schemas.openxmlformats.org/officeDocument/2006/relationships" r:id="rId13"/>
                  <a:extLst>
                    <a:ext uri="{FF2B5EF4-FFF2-40B4-BE49-F238E27FC236}">
                      <a16:creationId xmlns:a16="http://schemas.microsoft.com/office/drawing/2014/main" id="{CE9E8083-AE84-B999-A125-C67C72E0D11E}"/>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74" name="Rectangle: Top Corners Rounded 73">
                  <a:extLst>
                    <a:ext uri="{FF2B5EF4-FFF2-40B4-BE49-F238E27FC236}">
                      <a16:creationId xmlns:a16="http://schemas.microsoft.com/office/drawing/2014/main" id="{4FBE005C-2F67-AB8F-03BD-E44CB635E9EF}"/>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19" name="Group 18">
              <a:extLst>
                <a:ext uri="{FF2B5EF4-FFF2-40B4-BE49-F238E27FC236}">
                  <a16:creationId xmlns:a16="http://schemas.microsoft.com/office/drawing/2014/main" id="{E95BCDBA-FC8C-F56C-C495-ED0274376A1D}"/>
                </a:ext>
              </a:extLst>
            </xdr:cNvPr>
            <xdr:cNvGrpSpPr/>
          </xdr:nvGrpSpPr>
          <xdr:grpSpPr>
            <a:xfrm>
              <a:off x="3119852" y="7457030"/>
              <a:ext cx="2743628" cy="2151640"/>
              <a:chOff x="3074147" y="8433176"/>
              <a:chExt cx="2743628" cy="2151640"/>
            </a:xfrm>
          </xdr:grpSpPr>
          <xdr:sp macro="" textlink="">
            <xdr:nvSpPr>
              <xdr:cNvPr id="47" name="Rounded Rectangle 33">
                <a:extLst>
                  <a:ext uri="{FF2B5EF4-FFF2-40B4-BE49-F238E27FC236}">
                    <a16:creationId xmlns:a16="http://schemas.microsoft.com/office/drawing/2014/main" id="{0558545C-7ECC-5B87-029E-AFDCE49AA19D}"/>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48" name="Group 47">
                <a:extLst>
                  <a:ext uri="{FF2B5EF4-FFF2-40B4-BE49-F238E27FC236}">
                    <a16:creationId xmlns:a16="http://schemas.microsoft.com/office/drawing/2014/main" id="{173152C3-685F-6A4E-82D7-5A816F76E2DF}"/>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64" name="Rectangle: Top Corners Rounded 63">
                  <a:hlinkClick xmlns:r="http://schemas.openxmlformats.org/officeDocument/2006/relationships" r:id="rId14"/>
                  <a:extLst>
                    <a:ext uri="{FF2B5EF4-FFF2-40B4-BE49-F238E27FC236}">
                      <a16:creationId xmlns:a16="http://schemas.microsoft.com/office/drawing/2014/main" id="{B9EA0B02-6148-48EB-7C56-1BF351E5479B}"/>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65" name="Rectangle: Top Corners Rounded 64">
                  <a:extLst>
                    <a:ext uri="{FF2B5EF4-FFF2-40B4-BE49-F238E27FC236}">
                      <a16:creationId xmlns:a16="http://schemas.microsoft.com/office/drawing/2014/main" id="{0C5B6051-EA2D-3422-204C-B075C03F9D71}"/>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9" name="Group 48">
                <a:extLst>
                  <a:ext uri="{FF2B5EF4-FFF2-40B4-BE49-F238E27FC236}">
                    <a16:creationId xmlns:a16="http://schemas.microsoft.com/office/drawing/2014/main" id="{4B4A1BE9-C77C-4595-77BC-E3D745D43B0B}"/>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62" name="Rectangle: Top Corners Rounded 61">
                  <a:hlinkClick xmlns:r="http://schemas.openxmlformats.org/officeDocument/2006/relationships" r:id="rId15"/>
                  <a:extLst>
                    <a:ext uri="{FF2B5EF4-FFF2-40B4-BE49-F238E27FC236}">
                      <a16:creationId xmlns:a16="http://schemas.microsoft.com/office/drawing/2014/main" id="{08A77FCE-B037-543F-1840-A5FE19B6A7CA}"/>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63" name="Rectangle: Top Corners Rounded 62">
                  <a:extLst>
                    <a:ext uri="{FF2B5EF4-FFF2-40B4-BE49-F238E27FC236}">
                      <a16:creationId xmlns:a16="http://schemas.microsoft.com/office/drawing/2014/main" id="{E1604FED-BD67-A6DF-DD68-5B9F85E722B9}"/>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0" name="Group 49">
                <a:extLst>
                  <a:ext uri="{FF2B5EF4-FFF2-40B4-BE49-F238E27FC236}">
                    <a16:creationId xmlns:a16="http://schemas.microsoft.com/office/drawing/2014/main" id="{4A019D18-D906-BE45-FE9C-6CB0ABA4B556}"/>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60" name="Rectangle: Top Corners Rounded 59">
                  <a:hlinkClick xmlns:r="http://schemas.openxmlformats.org/officeDocument/2006/relationships" r:id="rId16"/>
                  <a:extLst>
                    <a:ext uri="{FF2B5EF4-FFF2-40B4-BE49-F238E27FC236}">
                      <a16:creationId xmlns:a16="http://schemas.microsoft.com/office/drawing/2014/main" id="{4A075100-86B4-98DF-3079-15F21D4541B0}"/>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61" name="Rectangle: Top Corners Rounded 60">
                  <a:extLst>
                    <a:ext uri="{FF2B5EF4-FFF2-40B4-BE49-F238E27FC236}">
                      <a16:creationId xmlns:a16="http://schemas.microsoft.com/office/drawing/2014/main" id="{38A22298-0EBB-20E3-D222-8783A2C2F4A8}"/>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1" name="Group 50">
                <a:extLst>
                  <a:ext uri="{FF2B5EF4-FFF2-40B4-BE49-F238E27FC236}">
                    <a16:creationId xmlns:a16="http://schemas.microsoft.com/office/drawing/2014/main" id="{2EEAA9E8-4810-2105-B994-BE07754734BD}"/>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58" name="Rectangle: Top Corners Rounded 57">
                  <a:hlinkClick xmlns:r="http://schemas.openxmlformats.org/officeDocument/2006/relationships" r:id="rId17"/>
                  <a:extLst>
                    <a:ext uri="{FF2B5EF4-FFF2-40B4-BE49-F238E27FC236}">
                      <a16:creationId xmlns:a16="http://schemas.microsoft.com/office/drawing/2014/main" id="{889F4482-20E4-EDBD-DE01-D5961D248709}"/>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59" name="Rectangle: Top Corners Rounded 58">
                  <a:extLst>
                    <a:ext uri="{FF2B5EF4-FFF2-40B4-BE49-F238E27FC236}">
                      <a16:creationId xmlns:a16="http://schemas.microsoft.com/office/drawing/2014/main" id="{2FBF674F-392C-97F6-C4D9-DCF57A5390C3}"/>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2" name="Group 51">
                <a:extLst>
                  <a:ext uri="{FF2B5EF4-FFF2-40B4-BE49-F238E27FC236}">
                    <a16:creationId xmlns:a16="http://schemas.microsoft.com/office/drawing/2014/main" id="{4DCEE18B-766C-5A76-170D-FBB02B8394A9}"/>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56" name="Rectangle: Top Corners Rounded 55">
                  <a:hlinkClick xmlns:r="http://schemas.openxmlformats.org/officeDocument/2006/relationships" r:id="rId18"/>
                  <a:extLst>
                    <a:ext uri="{FF2B5EF4-FFF2-40B4-BE49-F238E27FC236}">
                      <a16:creationId xmlns:a16="http://schemas.microsoft.com/office/drawing/2014/main" id="{FC82B592-4FFA-77AC-DE40-DF69930BAAEB}"/>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57" name="Rectangle: Top Corners Rounded 56">
                  <a:extLst>
                    <a:ext uri="{FF2B5EF4-FFF2-40B4-BE49-F238E27FC236}">
                      <a16:creationId xmlns:a16="http://schemas.microsoft.com/office/drawing/2014/main" id="{BD9F110D-FE43-0BF0-FF92-496B70EC6573}"/>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3" name="Group 52">
                <a:extLst>
                  <a:ext uri="{FF2B5EF4-FFF2-40B4-BE49-F238E27FC236}">
                    <a16:creationId xmlns:a16="http://schemas.microsoft.com/office/drawing/2014/main" id="{9F3452D7-2259-821E-EC12-276D632EA36D}"/>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54" name="Rectangle: Top Corners Rounded 53">
                  <a:hlinkClick xmlns:r="http://schemas.openxmlformats.org/officeDocument/2006/relationships" r:id="rId19"/>
                  <a:extLst>
                    <a:ext uri="{FF2B5EF4-FFF2-40B4-BE49-F238E27FC236}">
                      <a16:creationId xmlns:a16="http://schemas.microsoft.com/office/drawing/2014/main" id="{5EE0BD60-A699-B8EE-3382-7997738A3309}"/>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55" name="Rectangle: Top Corners Rounded 54">
                  <a:extLst>
                    <a:ext uri="{FF2B5EF4-FFF2-40B4-BE49-F238E27FC236}">
                      <a16:creationId xmlns:a16="http://schemas.microsoft.com/office/drawing/2014/main" id="{EAD692A3-BD28-5087-126D-D3F9555FAFD7}"/>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20" name="Rounded Rectangle 33">
              <a:extLst>
                <a:ext uri="{FF2B5EF4-FFF2-40B4-BE49-F238E27FC236}">
                  <a16:creationId xmlns:a16="http://schemas.microsoft.com/office/drawing/2014/main" id="{C5F2B9F9-2C16-C343-5D20-EE41CA650C51}"/>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21" name="Group 20">
              <a:extLst>
                <a:ext uri="{FF2B5EF4-FFF2-40B4-BE49-F238E27FC236}">
                  <a16:creationId xmlns:a16="http://schemas.microsoft.com/office/drawing/2014/main" id="{53DE32FC-7F9B-BFB9-93E2-0EC0E72599D6}"/>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45" name="Rectangle: Top Corners Rounded 44">
                <a:hlinkClick xmlns:r="http://schemas.openxmlformats.org/officeDocument/2006/relationships" r:id="rId20"/>
                <a:extLst>
                  <a:ext uri="{FF2B5EF4-FFF2-40B4-BE49-F238E27FC236}">
                    <a16:creationId xmlns:a16="http://schemas.microsoft.com/office/drawing/2014/main" id="{D9B05C2D-4A26-B427-58A2-717B30E26B87}"/>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46" name="Rectangle: Top Corners Rounded 45">
                <a:extLst>
                  <a:ext uri="{FF2B5EF4-FFF2-40B4-BE49-F238E27FC236}">
                    <a16:creationId xmlns:a16="http://schemas.microsoft.com/office/drawing/2014/main" id="{849D5840-10F2-32F6-347F-8D7DADB76C4F}"/>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2" name="Group 21">
              <a:extLst>
                <a:ext uri="{FF2B5EF4-FFF2-40B4-BE49-F238E27FC236}">
                  <a16:creationId xmlns:a16="http://schemas.microsoft.com/office/drawing/2014/main" id="{E194BDA2-F3DF-0769-9AC5-041EEFF409AC}"/>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43" name="Rectangle: Top Corners Rounded 42">
                <a:hlinkClick xmlns:r="http://schemas.openxmlformats.org/officeDocument/2006/relationships" r:id="rId21"/>
                <a:extLst>
                  <a:ext uri="{FF2B5EF4-FFF2-40B4-BE49-F238E27FC236}">
                    <a16:creationId xmlns:a16="http://schemas.microsoft.com/office/drawing/2014/main" id="{D30874BA-12F2-1B30-79E7-18DA1CF2B39A}"/>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44" name="Rectangle: Top Corners Rounded 43">
                <a:extLst>
                  <a:ext uri="{FF2B5EF4-FFF2-40B4-BE49-F238E27FC236}">
                    <a16:creationId xmlns:a16="http://schemas.microsoft.com/office/drawing/2014/main" id="{BEF73B0F-9596-1B70-46E0-8FE521D55C76}"/>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3" name="Group 22">
              <a:extLst>
                <a:ext uri="{FF2B5EF4-FFF2-40B4-BE49-F238E27FC236}">
                  <a16:creationId xmlns:a16="http://schemas.microsoft.com/office/drawing/2014/main" id="{61C7C633-91AD-7006-9125-9328D415174C}"/>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41" name="Rectangle: Top Corners Rounded 40">
                <a:hlinkClick xmlns:r="http://schemas.openxmlformats.org/officeDocument/2006/relationships" r:id="rId22"/>
                <a:extLst>
                  <a:ext uri="{FF2B5EF4-FFF2-40B4-BE49-F238E27FC236}">
                    <a16:creationId xmlns:a16="http://schemas.microsoft.com/office/drawing/2014/main" id="{0580BE80-350E-9976-4CFD-F97B768420C3}"/>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42" name="Rectangle: Top Corners Rounded 41">
                <a:extLst>
                  <a:ext uri="{FF2B5EF4-FFF2-40B4-BE49-F238E27FC236}">
                    <a16:creationId xmlns:a16="http://schemas.microsoft.com/office/drawing/2014/main" id="{649F9223-75E8-30CD-7C52-BB3484E42883}"/>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4" name="Group 23">
              <a:extLst>
                <a:ext uri="{FF2B5EF4-FFF2-40B4-BE49-F238E27FC236}">
                  <a16:creationId xmlns:a16="http://schemas.microsoft.com/office/drawing/2014/main" id="{7681D727-612A-5A3F-C831-DAA26EF03BDE}"/>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39" name="Rectangle: Top Corners Rounded 38">
                <a:hlinkClick xmlns:r="http://schemas.openxmlformats.org/officeDocument/2006/relationships" r:id="rId23"/>
                <a:extLst>
                  <a:ext uri="{FF2B5EF4-FFF2-40B4-BE49-F238E27FC236}">
                    <a16:creationId xmlns:a16="http://schemas.microsoft.com/office/drawing/2014/main" id="{21C229A8-743C-963B-7F14-E37730493129}"/>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40" name="Rectangle: Top Corners Rounded 39">
                <a:extLst>
                  <a:ext uri="{FF2B5EF4-FFF2-40B4-BE49-F238E27FC236}">
                    <a16:creationId xmlns:a16="http://schemas.microsoft.com/office/drawing/2014/main" id="{BEEF6011-EE52-4885-1DE9-6275C9EB29BA}"/>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5" name="Group 24">
              <a:extLst>
                <a:ext uri="{FF2B5EF4-FFF2-40B4-BE49-F238E27FC236}">
                  <a16:creationId xmlns:a16="http://schemas.microsoft.com/office/drawing/2014/main" id="{4CE83605-62EE-7307-1830-88B7FD9401D7}"/>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37" name="Rectangle: Top Corners Rounded 36">
                <a:hlinkClick xmlns:r="http://schemas.openxmlformats.org/officeDocument/2006/relationships" r:id="rId24"/>
                <a:extLst>
                  <a:ext uri="{FF2B5EF4-FFF2-40B4-BE49-F238E27FC236}">
                    <a16:creationId xmlns:a16="http://schemas.microsoft.com/office/drawing/2014/main" id="{196E4F78-36C7-97A8-B888-AAC0AFD11522}"/>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38" name="Rectangle: Top Corners Rounded 37">
                <a:extLst>
                  <a:ext uri="{FF2B5EF4-FFF2-40B4-BE49-F238E27FC236}">
                    <a16:creationId xmlns:a16="http://schemas.microsoft.com/office/drawing/2014/main" id="{70D701B7-858B-6617-AEA4-102D62B111F8}"/>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6" name="Group 25">
              <a:extLst>
                <a:ext uri="{FF2B5EF4-FFF2-40B4-BE49-F238E27FC236}">
                  <a16:creationId xmlns:a16="http://schemas.microsoft.com/office/drawing/2014/main" id="{A60A473B-1F68-CFFF-21F1-F5D5ACB1FB37}"/>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35" name="Rectangle: Top Corners Rounded 34">
                <a:hlinkClick xmlns:r="http://schemas.openxmlformats.org/officeDocument/2006/relationships" r:id="rId25"/>
                <a:extLst>
                  <a:ext uri="{FF2B5EF4-FFF2-40B4-BE49-F238E27FC236}">
                    <a16:creationId xmlns:a16="http://schemas.microsoft.com/office/drawing/2014/main" id="{E5ABBB81-82CD-1C49-D86D-F8050BE15086}"/>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36" name="Rectangle: Top Corners Rounded 35">
                <a:extLst>
                  <a:ext uri="{FF2B5EF4-FFF2-40B4-BE49-F238E27FC236}">
                    <a16:creationId xmlns:a16="http://schemas.microsoft.com/office/drawing/2014/main" id="{604CFDB5-509B-5BF5-BC25-ACFAA00E5FFA}"/>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7" name="Group 26">
              <a:extLst>
                <a:ext uri="{FF2B5EF4-FFF2-40B4-BE49-F238E27FC236}">
                  <a16:creationId xmlns:a16="http://schemas.microsoft.com/office/drawing/2014/main" id="{58F04CA0-93A1-E3EA-0E56-47BF0C677C27}"/>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33" name="Rectangle: Top Corners Rounded 32">
                <a:hlinkClick xmlns:r="http://schemas.openxmlformats.org/officeDocument/2006/relationships" r:id="rId26"/>
                <a:extLst>
                  <a:ext uri="{FF2B5EF4-FFF2-40B4-BE49-F238E27FC236}">
                    <a16:creationId xmlns:a16="http://schemas.microsoft.com/office/drawing/2014/main" id="{69D9ED19-F7F9-77B0-42B1-0AFBCA6CABDE}"/>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34" name="Rectangle: Top Corners Rounded 33">
                <a:extLst>
                  <a:ext uri="{FF2B5EF4-FFF2-40B4-BE49-F238E27FC236}">
                    <a16:creationId xmlns:a16="http://schemas.microsoft.com/office/drawing/2014/main" id="{F9DEB73A-CF62-AD17-3AF8-BD83247A6BD1}"/>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8" name="Group 27">
              <a:extLst>
                <a:ext uri="{FF2B5EF4-FFF2-40B4-BE49-F238E27FC236}">
                  <a16:creationId xmlns:a16="http://schemas.microsoft.com/office/drawing/2014/main" id="{AE826240-8480-8DF4-2A2E-49A4693AE756}"/>
                </a:ext>
              </a:extLst>
            </xdr:cNvPr>
            <xdr:cNvGrpSpPr/>
          </xdr:nvGrpSpPr>
          <xdr:grpSpPr>
            <a:xfrm>
              <a:off x="3131721" y="9724270"/>
              <a:ext cx="2731751" cy="505190"/>
              <a:chOff x="3074147" y="10723689"/>
              <a:chExt cx="2731751" cy="505190"/>
            </a:xfrm>
          </xdr:grpSpPr>
          <xdr:grpSp>
            <xdr:nvGrpSpPr>
              <xdr:cNvPr id="29" name="Group 28">
                <a:extLst>
                  <a:ext uri="{FF2B5EF4-FFF2-40B4-BE49-F238E27FC236}">
                    <a16:creationId xmlns:a16="http://schemas.microsoft.com/office/drawing/2014/main" id="{9480BB38-B88A-4EBF-5FF6-CA8DA5D32655}"/>
                  </a:ext>
                </a:extLst>
              </xdr:cNvPr>
              <xdr:cNvGrpSpPr/>
            </xdr:nvGrpSpPr>
            <xdr:grpSpPr>
              <a:xfrm>
                <a:off x="3259952" y="10953495"/>
                <a:ext cx="2545946" cy="275384"/>
                <a:chOff x="3271821" y="10945459"/>
                <a:chExt cx="2545946" cy="275384"/>
              </a:xfrm>
            </xdr:grpSpPr>
            <xdr:sp macro="" textlink="">
              <xdr:nvSpPr>
                <xdr:cNvPr id="31" name="Rectangle: Top Corners Rounded 30">
                  <a:hlinkClick xmlns:r="http://schemas.openxmlformats.org/officeDocument/2006/relationships" r:id="rId27"/>
                  <a:extLst>
                    <a:ext uri="{FF2B5EF4-FFF2-40B4-BE49-F238E27FC236}">
                      <a16:creationId xmlns:a16="http://schemas.microsoft.com/office/drawing/2014/main" id="{709FADC4-28DE-006C-325D-91090D283249}"/>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32" name="Rectangle: Top Corners Rounded 31">
                  <a:extLst>
                    <a:ext uri="{FF2B5EF4-FFF2-40B4-BE49-F238E27FC236}">
                      <a16:creationId xmlns:a16="http://schemas.microsoft.com/office/drawing/2014/main" id="{99688FE5-29E3-36BE-7585-99C4FB42CD2B}"/>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30" name="Rounded Rectangle 33">
                <a:extLst>
                  <a:ext uri="{FF2B5EF4-FFF2-40B4-BE49-F238E27FC236}">
                    <a16:creationId xmlns:a16="http://schemas.microsoft.com/office/drawing/2014/main" id="{1750FFC0-4A01-606C-FDB2-A4E889074C3F}"/>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9" name="Rectangle: Top Corners Rounded 8">
            <a:hlinkClick xmlns:r="http://schemas.openxmlformats.org/officeDocument/2006/relationships" r:id="rId28"/>
            <a:extLst>
              <a:ext uri="{FF2B5EF4-FFF2-40B4-BE49-F238E27FC236}">
                <a16:creationId xmlns:a16="http://schemas.microsoft.com/office/drawing/2014/main" id="{F559CC01-2C56-9FE8-AEB6-EC169531E2DF}"/>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10" name="Rectangle: Top Corners Rounded 9">
            <a:extLst>
              <a:ext uri="{FF2B5EF4-FFF2-40B4-BE49-F238E27FC236}">
                <a16:creationId xmlns:a16="http://schemas.microsoft.com/office/drawing/2014/main" id="{AE480E48-83D3-6CBB-98FB-D951830274D8}"/>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228600</xdr:colOff>
      <xdr:row>0</xdr:row>
      <xdr:rowOff>87085</xdr:rowOff>
    </xdr:from>
    <xdr:to>
      <xdr:col>0</xdr:col>
      <xdr:colOff>228600</xdr:colOff>
      <xdr:row>3</xdr:row>
      <xdr:rowOff>50564</xdr:rowOff>
    </xdr:to>
    <xdr:pic>
      <xdr:nvPicPr>
        <xdr:cNvPr id="2" name="Picture 86">
          <a:hlinkClick xmlns:r="http://schemas.openxmlformats.org/officeDocument/2006/relationships" r:id="rId1"/>
          <a:extLst>
            <a:ext uri="{FF2B5EF4-FFF2-40B4-BE49-F238E27FC236}">
              <a16:creationId xmlns:a16="http://schemas.microsoft.com/office/drawing/2014/main" id="{6752CA43-559E-49AA-B56E-36460658C101}"/>
            </a:ext>
          </a:extLst>
        </xdr:cNvPr>
        <xdr:cNvPicPr>
          <a:picLocks noChangeAspect="1"/>
        </xdr:cNvPicPr>
      </xdr:nvPicPr>
      <xdr:blipFill>
        <a:blip xmlns:r="http://schemas.openxmlformats.org/officeDocument/2006/relationships" r:embed="rId2"/>
        <a:stretch>
          <a:fillRect/>
        </a:stretch>
      </xdr:blipFill>
      <xdr:spPr>
        <a:xfrm>
          <a:off x="228600" y="87085"/>
          <a:ext cx="2444148" cy="565422"/>
        </a:xfrm>
        <a:prstGeom prst="rect">
          <a:avLst/>
        </a:prstGeom>
      </xdr:spPr>
    </xdr:pic>
    <xdr:clientData/>
  </xdr:twoCellAnchor>
  <xdr:twoCellAnchor editAs="oneCell">
    <xdr:from>
      <xdr:col>1</xdr:col>
      <xdr:colOff>0</xdr:colOff>
      <xdr:row>0</xdr:row>
      <xdr:rowOff>0</xdr:rowOff>
    </xdr:from>
    <xdr:to>
      <xdr:col>3</xdr:col>
      <xdr:colOff>120266</xdr:colOff>
      <xdr:row>2</xdr:row>
      <xdr:rowOff>142875</xdr:rowOff>
    </xdr:to>
    <xdr:pic>
      <xdr:nvPicPr>
        <xdr:cNvPr id="3" name="Picture 2">
          <a:extLst>
            <a:ext uri="{FF2B5EF4-FFF2-40B4-BE49-F238E27FC236}">
              <a16:creationId xmlns:a16="http://schemas.microsoft.com/office/drawing/2014/main" id="{676C9648-0A14-4C68-8A66-AF7C12AA479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0147" y="0"/>
          <a:ext cx="1487384" cy="52387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72CD80D1-1BEA-82CA-ADA1-B374998F216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X23A0T</a:t>
          </a:r>
        </a:p>
      </xdr:txBody>
    </xdr:sp>
    <xdr:clientData/>
  </xdr:twoCellAnchor>
  <xdr:twoCellAnchor>
    <xdr:from>
      <xdr:col>0</xdr:col>
      <xdr:colOff>179295</xdr:colOff>
      <xdr:row>8</xdr:row>
      <xdr:rowOff>0</xdr:rowOff>
    </xdr:from>
    <xdr:to>
      <xdr:col>4</xdr:col>
      <xdr:colOff>671422</xdr:colOff>
      <xdr:row>60</xdr:row>
      <xdr:rowOff>105165</xdr:rowOff>
    </xdr:to>
    <xdr:grpSp>
      <xdr:nvGrpSpPr>
        <xdr:cNvPr id="5" name="Group 4">
          <a:extLst>
            <a:ext uri="{FF2B5EF4-FFF2-40B4-BE49-F238E27FC236}">
              <a16:creationId xmlns:a16="http://schemas.microsoft.com/office/drawing/2014/main" id="{0088A4E5-B256-42B2-A2B3-A1E8C284D019}"/>
            </a:ext>
          </a:extLst>
        </xdr:cNvPr>
        <xdr:cNvGrpSpPr/>
      </xdr:nvGrpSpPr>
      <xdr:grpSpPr>
        <a:xfrm>
          <a:off x="179295" y="1602441"/>
          <a:ext cx="2789333" cy="10179253"/>
          <a:chOff x="3074147" y="344955"/>
          <a:chExt cx="2789333" cy="10216606"/>
        </a:xfrm>
      </xdr:grpSpPr>
      <xdr:grpSp>
        <xdr:nvGrpSpPr>
          <xdr:cNvPr id="6" name="Group 5">
            <a:extLst>
              <a:ext uri="{FF2B5EF4-FFF2-40B4-BE49-F238E27FC236}">
                <a16:creationId xmlns:a16="http://schemas.microsoft.com/office/drawing/2014/main" id="{A0C0E70A-79F8-690F-A4C8-6715A34C3945}"/>
              </a:ext>
            </a:extLst>
          </xdr:cNvPr>
          <xdr:cNvGrpSpPr/>
        </xdr:nvGrpSpPr>
        <xdr:grpSpPr>
          <a:xfrm>
            <a:off x="3074147" y="344955"/>
            <a:ext cx="2789333" cy="9884505"/>
            <a:chOff x="3074147" y="344955"/>
            <a:chExt cx="2789333" cy="9884505"/>
          </a:xfrm>
        </xdr:grpSpPr>
        <xdr:grpSp>
          <xdr:nvGrpSpPr>
            <xdr:cNvPr id="9" name="Group 8">
              <a:extLst>
                <a:ext uri="{FF2B5EF4-FFF2-40B4-BE49-F238E27FC236}">
                  <a16:creationId xmlns:a16="http://schemas.microsoft.com/office/drawing/2014/main" id="{E69CA33C-E4E3-45C4-EA9F-17A64A776C8C}"/>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93" name="Rectangle: Top Corners Rounded 92">
                <a:hlinkClick xmlns:r="http://schemas.openxmlformats.org/officeDocument/2006/relationships" r:id="rId4"/>
                <a:extLst>
                  <a:ext uri="{FF2B5EF4-FFF2-40B4-BE49-F238E27FC236}">
                    <a16:creationId xmlns:a16="http://schemas.microsoft.com/office/drawing/2014/main" id="{DD72D25B-F20B-B3F9-B57A-A26DA602947B}"/>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184" name="Rectangle: Top Corners Rounded 183">
                <a:extLst>
                  <a:ext uri="{FF2B5EF4-FFF2-40B4-BE49-F238E27FC236}">
                    <a16:creationId xmlns:a16="http://schemas.microsoft.com/office/drawing/2014/main" id="{7009AC23-4A35-42E5-FB89-95E1D7509917}"/>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0" name="Group 9">
              <a:extLst>
                <a:ext uri="{FF2B5EF4-FFF2-40B4-BE49-F238E27FC236}">
                  <a16:creationId xmlns:a16="http://schemas.microsoft.com/office/drawing/2014/main" id="{C678E58D-DFD4-E03B-B9F9-BF6F13838C12}"/>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91" name="Rectangle: Top Corners Rounded 90">
                <a:hlinkClick xmlns:r="http://schemas.openxmlformats.org/officeDocument/2006/relationships" r:id="rId5"/>
                <a:extLst>
                  <a:ext uri="{FF2B5EF4-FFF2-40B4-BE49-F238E27FC236}">
                    <a16:creationId xmlns:a16="http://schemas.microsoft.com/office/drawing/2014/main" id="{1640547D-1943-F47C-65B3-3A3AA9687E59}"/>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92" name="Rectangle: Top Corners Rounded 91">
                <a:extLst>
                  <a:ext uri="{FF2B5EF4-FFF2-40B4-BE49-F238E27FC236}">
                    <a16:creationId xmlns:a16="http://schemas.microsoft.com/office/drawing/2014/main" id="{7BC1FEBB-62CE-058A-33A1-1194F77A42D1}"/>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 name="Group 10">
              <a:extLst>
                <a:ext uri="{FF2B5EF4-FFF2-40B4-BE49-F238E27FC236}">
                  <a16:creationId xmlns:a16="http://schemas.microsoft.com/office/drawing/2014/main" id="{2EED7014-3F8E-AAAE-5CEB-6CDF47918615}"/>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89" name="Rectangle: Top Corners Rounded 88">
                <a:hlinkClick xmlns:r="http://schemas.openxmlformats.org/officeDocument/2006/relationships" r:id="rId6"/>
                <a:extLst>
                  <a:ext uri="{FF2B5EF4-FFF2-40B4-BE49-F238E27FC236}">
                    <a16:creationId xmlns:a16="http://schemas.microsoft.com/office/drawing/2014/main" id="{B2DDCDB0-EB81-7551-476E-58E4C6A41307}"/>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90" name="Rectangle: Top Corners Rounded 89">
                <a:extLst>
                  <a:ext uri="{FF2B5EF4-FFF2-40B4-BE49-F238E27FC236}">
                    <a16:creationId xmlns:a16="http://schemas.microsoft.com/office/drawing/2014/main" id="{39BF7E90-26EC-E73B-4173-132EFC4BF972}"/>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2" name="Group 11">
              <a:extLst>
                <a:ext uri="{FF2B5EF4-FFF2-40B4-BE49-F238E27FC236}">
                  <a16:creationId xmlns:a16="http://schemas.microsoft.com/office/drawing/2014/main" id="{61BDA1EE-4EBC-D254-6A5A-6E58BCD50E73}"/>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87" name="Rectangle: Top Corners Rounded 86">
                <a:hlinkClick xmlns:r="http://schemas.openxmlformats.org/officeDocument/2006/relationships" r:id="rId7"/>
                <a:extLst>
                  <a:ext uri="{FF2B5EF4-FFF2-40B4-BE49-F238E27FC236}">
                    <a16:creationId xmlns:a16="http://schemas.microsoft.com/office/drawing/2014/main" id="{CE2EF817-1EB2-2FB3-58FF-5C9D935444D1}"/>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88" name="Rectangle: Top Corners Rounded 87">
                <a:extLst>
                  <a:ext uri="{FF2B5EF4-FFF2-40B4-BE49-F238E27FC236}">
                    <a16:creationId xmlns:a16="http://schemas.microsoft.com/office/drawing/2014/main" id="{944D736B-1C3D-1CC4-7939-ED845BF0148D}"/>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3" name="Rounded Rectangle 33">
              <a:extLst>
                <a:ext uri="{FF2B5EF4-FFF2-40B4-BE49-F238E27FC236}">
                  <a16:creationId xmlns:a16="http://schemas.microsoft.com/office/drawing/2014/main" id="{FB4C780F-1884-DC08-85F3-7415028FEC31}"/>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14" name="Group 13">
              <a:extLst>
                <a:ext uri="{FF2B5EF4-FFF2-40B4-BE49-F238E27FC236}">
                  <a16:creationId xmlns:a16="http://schemas.microsoft.com/office/drawing/2014/main" id="{729C612D-B99D-772A-DE5B-33054E0224C0}"/>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85" name="Rectangle: Top Corners Rounded 84">
                <a:hlinkClick xmlns:r="http://schemas.openxmlformats.org/officeDocument/2006/relationships" r:id="rId8"/>
                <a:extLst>
                  <a:ext uri="{FF2B5EF4-FFF2-40B4-BE49-F238E27FC236}">
                    <a16:creationId xmlns:a16="http://schemas.microsoft.com/office/drawing/2014/main" id="{3970A19B-5C74-FD55-C5BC-2C16D01F0535}"/>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86" name="Rectangle: Top Corners Rounded 85">
                <a:extLst>
                  <a:ext uri="{FF2B5EF4-FFF2-40B4-BE49-F238E27FC236}">
                    <a16:creationId xmlns:a16="http://schemas.microsoft.com/office/drawing/2014/main" id="{9ECB70A5-95D2-E7AD-1D23-FF85E5C90F9C}"/>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 name="Group 14">
              <a:extLst>
                <a:ext uri="{FF2B5EF4-FFF2-40B4-BE49-F238E27FC236}">
                  <a16:creationId xmlns:a16="http://schemas.microsoft.com/office/drawing/2014/main" id="{AF84C9BB-870D-FCA8-91B7-D52BDBE65C6F}"/>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83" name="Rectangle: Top Corners Rounded 82">
                <a:hlinkClick xmlns:r="http://schemas.openxmlformats.org/officeDocument/2006/relationships" r:id="rId9"/>
                <a:extLst>
                  <a:ext uri="{FF2B5EF4-FFF2-40B4-BE49-F238E27FC236}">
                    <a16:creationId xmlns:a16="http://schemas.microsoft.com/office/drawing/2014/main" id="{627B884E-3266-587C-194E-E2A746F5E6C9}"/>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84" name="Rectangle: Top Corners Rounded 83">
                <a:extLst>
                  <a:ext uri="{FF2B5EF4-FFF2-40B4-BE49-F238E27FC236}">
                    <a16:creationId xmlns:a16="http://schemas.microsoft.com/office/drawing/2014/main" id="{7ABC711D-3BCD-17DC-34DA-741214CFCC6A}"/>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6" name="Group 15">
              <a:extLst>
                <a:ext uri="{FF2B5EF4-FFF2-40B4-BE49-F238E27FC236}">
                  <a16:creationId xmlns:a16="http://schemas.microsoft.com/office/drawing/2014/main" id="{991FB1EA-A842-5413-907C-BE6DAD752469}"/>
                </a:ext>
              </a:extLst>
            </xdr:cNvPr>
            <xdr:cNvGrpSpPr/>
          </xdr:nvGrpSpPr>
          <xdr:grpSpPr>
            <a:xfrm>
              <a:off x="3119852" y="5256023"/>
              <a:ext cx="2731760" cy="2124208"/>
              <a:chOff x="3074147" y="6195660"/>
              <a:chExt cx="2731760" cy="2124208"/>
            </a:xfrm>
          </xdr:grpSpPr>
          <xdr:sp macro="" textlink="">
            <xdr:nvSpPr>
              <xdr:cNvPr id="64" name="Rounded Rectangle 33">
                <a:extLst>
                  <a:ext uri="{FF2B5EF4-FFF2-40B4-BE49-F238E27FC236}">
                    <a16:creationId xmlns:a16="http://schemas.microsoft.com/office/drawing/2014/main" id="{59060FFA-D64F-C7AF-2280-921A9A84F5D7}"/>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65" name="Group 64">
                <a:extLst>
                  <a:ext uri="{FF2B5EF4-FFF2-40B4-BE49-F238E27FC236}">
                    <a16:creationId xmlns:a16="http://schemas.microsoft.com/office/drawing/2014/main" id="{89CB5A97-DAB9-5337-FB46-81F8E494D31E}"/>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81" name="Rectangle: Top Corners Rounded 80">
                  <a:hlinkClick xmlns:r="http://schemas.openxmlformats.org/officeDocument/2006/relationships" r:id="rId10"/>
                  <a:extLst>
                    <a:ext uri="{FF2B5EF4-FFF2-40B4-BE49-F238E27FC236}">
                      <a16:creationId xmlns:a16="http://schemas.microsoft.com/office/drawing/2014/main" id="{95B43924-4809-86B9-B193-2513846BE463}"/>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82" name="Rectangle: Top Corners Rounded 81">
                  <a:extLst>
                    <a:ext uri="{FF2B5EF4-FFF2-40B4-BE49-F238E27FC236}">
                      <a16:creationId xmlns:a16="http://schemas.microsoft.com/office/drawing/2014/main" id="{4A4758F9-5F0B-3132-F64F-955F1024FA30}"/>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6" name="Group 65">
                <a:extLst>
                  <a:ext uri="{FF2B5EF4-FFF2-40B4-BE49-F238E27FC236}">
                    <a16:creationId xmlns:a16="http://schemas.microsoft.com/office/drawing/2014/main" id="{5AFBB4F7-63F7-764D-AA21-8DAA78F07E2F}"/>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79" name="Rectangle: Top Corners Rounded 78">
                  <a:hlinkClick xmlns:r="http://schemas.openxmlformats.org/officeDocument/2006/relationships" r:id="rId11"/>
                  <a:extLst>
                    <a:ext uri="{FF2B5EF4-FFF2-40B4-BE49-F238E27FC236}">
                      <a16:creationId xmlns:a16="http://schemas.microsoft.com/office/drawing/2014/main" id="{00E51A06-8994-F37E-E461-F463BD588499}"/>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80" name="Rectangle: Top Corners Rounded 79">
                  <a:extLst>
                    <a:ext uri="{FF2B5EF4-FFF2-40B4-BE49-F238E27FC236}">
                      <a16:creationId xmlns:a16="http://schemas.microsoft.com/office/drawing/2014/main" id="{5F54DBC7-2E2B-3741-1FBB-95932CFF9647}"/>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7" name="Group 66">
                <a:extLst>
                  <a:ext uri="{FF2B5EF4-FFF2-40B4-BE49-F238E27FC236}">
                    <a16:creationId xmlns:a16="http://schemas.microsoft.com/office/drawing/2014/main" id="{8AFE6EDC-F01A-02A8-CBB0-BF6AB8C958B4}"/>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77" name="Rectangle: Top Corners Rounded 76">
                  <a:hlinkClick xmlns:r="http://schemas.openxmlformats.org/officeDocument/2006/relationships" r:id="rId12"/>
                  <a:extLst>
                    <a:ext uri="{FF2B5EF4-FFF2-40B4-BE49-F238E27FC236}">
                      <a16:creationId xmlns:a16="http://schemas.microsoft.com/office/drawing/2014/main" id="{208BCBDD-E092-74A5-963A-871BC5ADA946}"/>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78" name="Rectangle: Top Corners Rounded 77">
                  <a:extLst>
                    <a:ext uri="{FF2B5EF4-FFF2-40B4-BE49-F238E27FC236}">
                      <a16:creationId xmlns:a16="http://schemas.microsoft.com/office/drawing/2014/main" id="{DA21007D-7080-0EAB-6E45-02A9BA77B8FB}"/>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8" name="Group 67">
                <a:extLst>
                  <a:ext uri="{FF2B5EF4-FFF2-40B4-BE49-F238E27FC236}">
                    <a16:creationId xmlns:a16="http://schemas.microsoft.com/office/drawing/2014/main" id="{F0AD5BA7-0E43-0E9A-C92C-37E3137EBEF3}"/>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75" name="Rectangle: Top Corners Rounded 74">
                  <a:hlinkClick xmlns:r="http://schemas.openxmlformats.org/officeDocument/2006/relationships" r:id="rId13"/>
                  <a:extLst>
                    <a:ext uri="{FF2B5EF4-FFF2-40B4-BE49-F238E27FC236}">
                      <a16:creationId xmlns:a16="http://schemas.microsoft.com/office/drawing/2014/main" id="{D43353E5-627E-ADD9-D9FB-3F01BD7B711E}"/>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76" name="Rectangle: Top Corners Rounded 75">
                  <a:extLst>
                    <a:ext uri="{FF2B5EF4-FFF2-40B4-BE49-F238E27FC236}">
                      <a16:creationId xmlns:a16="http://schemas.microsoft.com/office/drawing/2014/main" id="{112580C8-D2CB-35D9-3BDC-D2B8195CCD26}"/>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9" name="Group 68">
                <a:extLst>
                  <a:ext uri="{FF2B5EF4-FFF2-40B4-BE49-F238E27FC236}">
                    <a16:creationId xmlns:a16="http://schemas.microsoft.com/office/drawing/2014/main" id="{01D8D3B5-DE24-DCD8-CAB3-0CD07BC4F314}"/>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73" name="Rectangle: Top Corners Rounded 72">
                  <a:hlinkClick xmlns:r="http://schemas.openxmlformats.org/officeDocument/2006/relationships" r:id="rId14"/>
                  <a:extLst>
                    <a:ext uri="{FF2B5EF4-FFF2-40B4-BE49-F238E27FC236}">
                      <a16:creationId xmlns:a16="http://schemas.microsoft.com/office/drawing/2014/main" id="{ADEFCC18-3F93-ABB5-7AAB-D3F48FCA9757}"/>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74" name="Rectangle: Top Corners Rounded 73">
                  <a:extLst>
                    <a:ext uri="{FF2B5EF4-FFF2-40B4-BE49-F238E27FC236}">
                      <a16:creationId xmlns:a16="http://schemas.microsoft.com/office/drawing/2014/main" id="{297B0F5A-06A6-C698-3469-DA9708FA2A50}"/>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0" name="Group 69">
                <a:extLst>
                  <a:ext uri="{FF2B5EF4-FFF2-40B4-BE49-F238E27FC236}">
                    <a16:creationId xmlns:a16="http://schemas.microsoft.com/office/drawing/2014/main" id="{58E8AA47-1866-83A4-5F49-DC9C5AB7F1D5}"/>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71" name="Rectangle: Top Corners Rounded 70">
                  <a:hlinkClick xmlns:r="http://schemas.openxmlformats.org/officeDocument/2006/relationships" r:id="rId15"/>
                  <a:extLst>
                    <a:ext uri="{FF2B5EF4-FFF2-40B4-BE49-F238E27FC236}">
                      <a16:creationId xmlns:a16="http://schemas.microsoft.com/office/drawing/2014/main" id="{6D223145-6162-172A-0809-DCB3D8F71D34}"/>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72" name="Rectangle: Top Corners Rounded 71">
                  <a:extLst>
                    <a:ext uri="{FF2B5EF4-FFF2-40B4-BE49-F238E27FC236}">
                      <a16:creationId xmlns:a16="http://schemas.microsoft.com/office/drawing/2014/main" id="{14EDD961-E8C9-8839-8DBB-D102218C0020}"/>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17" name="Group 16">
              <a:extLst>
                <a:ext uri="{FF2B5EF4-FFF2-40B4-BE49-F238E27FC236}">
                  <a16:creationId xmlns:a16="http://schemas.microsoft.com/office/drawing/2014/main" id="{9936EC6C-C9C3-5E32-B81B-4E9346597D42}"/>
                </a:ext>
              </a:extLst>
            </xdr:cNvPr>
            <xdr:cNvGrpSpPr/>
          </xdr:nvGrpSpPr>
          <xdr:grpSpPr>
            <a:xfrm>
              <a:off x="3119852" y="7457030"/>
              <a:ext cx="2743628" cy="2151640"/>
              <a:chOff x="3074147" y="8433176"/>
              <a:chExt cx="2743628" cy="2151640"/>
            </a:xfrm>
          </xdr:grpSpPr>
          <xdr:sp macro="" textlink="">
            <xdr:nvSpPr>
              <xdr:cNvPr id="45" name="Rounded Rectangle 33">
                <a:extLst>
                  <a:ext uri="{FF2B5EF4-FFF2-40B4-BE49-F238E27FC236}">
                    <a16:creationId xmlns:a16="http://schemas.microsoft.com/office/drawing/2014/main" id="{0BE8DCC5-2E46-3036-E97C-90BE81C13FF2}"/>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46" name="Group 45">
                <a:extLst>
                  <a:ext uri="{FF2B5EF4-FFF2-40B4-BE49-F238E27FC236}">
                    <a16:creationId xmlns:a16="http://schemas.microsoft.com/office/drawing/2014/main" id="{DF8A2C39-3796-72D5-6BCC-9DFB87A86DFC}"/>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62" name="Rectangle: Top Corners Rounded 61">
                  <a:hlinkClick xmlns:r="http://schemas.openxmlformats.org/officeDocument/2006/relationships" r:id="rId16"/>
                  <a:extLst>
                    <a:ext uri="{FF2B5EF4-FFF2-40B4-BE49-F238E27FC236}">
                      <a16:creationId xmlns:a16="http://schemas.microsoft.com/office/drawing/2014/main" id="{F8B4312B-0531-4256-CFC8-4D9C1703756C}"/>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63" name="Rectangle: Top Corners Rounded 62">
                  <a:extLst>
                    <a:ext uri="{FF2B5EF4-FFF2-40B4-BE49-F238E27FC236}">
                      <a16:creationId xmlns:a16="http://schemas.microsoft.com/office/drawing/2014/main" id="{F05EA7E9-04D8-9745-D3C2-C9D22B26103E}"/>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7" name="Group 46">
                <a:extLst>
                  <a:ext uri="{FF2B5EF4-FFF2-40B4-BE49-F238E27FC236}">
                    <a16:creationId xmlns:a16="http://schemas.microsoft.com/office/drawing/2014/main" id="{FC5BAFB3-A74D-6C46-22B9-99B2D90230D3}"/>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60" name="Rectangle: Top Corners Rounded 59">
                  <a:hlinkClick xmlns:r="http://schemas.openxmlformats.org/officeDocument/2006/relationships" r:id="rId17"/>
                  <a:extLst>
                    <a:ext uri="{FF2B5EF4-FFF2-40B4-BE49-F238E27FC236}">
                      <a16:creationId xmlns:a16="http://schemas.microsoft.com/office/drawing/2014/main" id="{63A6FF5B-9D56-0300-0D8F-EF734269210B}"/>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61" name="Rectangle: Top Corners Rounded 60">
                  <a:extLst>
                    <a:ext uri="{FF2B5EF4-FFF2-40B4-BE49-F238E27FC236}">
                      <a16:creationId xmlns:a16="http://schemas.microsoft.com/office/drawing/2014/main" id="{4BC38BC6-FB98-A4D2-DE06-BE79F3C83C0E}"/>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8" name="Group 47">
                <a:extLst>
                  <a:ext uri="{FF2B5EF4-FFF2-40B4-BE49-F238E27FC236}">
                    <a16:creationId xmlns:a16="http://schemas.microsoft.com/office/drawing/2014/main" id="{10EAD554-C38A-C436-CCAB-0372A6D26C88}"/>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58" name="Rectangle: Top Corners Rounded 57">
                  <a:hlinkClick xmlns:r="http://schemas.openxmlformats.org/officeDocument/2006/relationships" r:id="rId18"/>
                  <a:extLst>
                    <a:ext uri="{FF2B5EF4-FFF2-40B4-BE49-F238E27FC236}">
                      <a16:creationId xmlns:a16="http://schemas.microsoft.com/office/drawing/2014/main" id="{BB06347E-9380-7994-F4F0-211FC81F6947}"/>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59" name="Rectangle: Top Corners Rounded 58">
                  <a:extLst>
                    <a:ext uri="{FF2B5EF4-FFF2-40B4-BE49-F238E27FC236}">
                      <a16:creationId xmlns:a16="http://schemas.microsoft.com/office/drawing/2014/main" id="{9D54BCD8-DE83-8DE6-88B8-7DCA9902C1A5}"/>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9" name="Group 48">
                <a:extLst>
                  <a:ext uri="{FF2B5EF4-FFF2-40B4-BE49-F238E27FC236}">
                    <a16:creationId xmlns:a16="http://schemas.microsoft.com/office/drawing/2014/main" id="{2F41900D-412B-87C1-A54E-E65E93797FB4}"/>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56" name="Rectangle: Top Corners Rounded 55">
                  <a:hlinkClick xmlns:r="http://schemas.openxmlformats.org/officeDocument/2006/relationships" r:id="rId19"/>
                  <a:extLst>
                    <a:ext uri="{FF2B5EF4-FFF2-40B4-BE49-F238E27FC236}">
                      <a16:creationId xmlns:a16="http://schemas.microsoft.com/office/drawing/2014/main" id="{ABAB2A19-7006-7E24-6F7D-1E3A3D643D02}"/>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57" name="Rectangle: Top Corners Rounded 56">
                  <a:extLst>
                    <a:ext uri="{FF2B5EF4-FFF2-40B4-BE49-F238E27FC236}">
                      <a16:creationId xmlns:a16="http://schemas.microsoft.com/office/drawing/2014/main" id="{F969728E-EB16-D0A8-A779-321FB132E159}"/>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0" name="Group 49">
                <a:extLst>
                  <a:ext uri="{FF2B5EF4-FFF2-40B4-BE49-F238E27FC236}">
                    <a16:creationId xmlns:a16="http://schemas.microsoft.com/office/drawing/2014/main" id="{858AAE25-117D-9501-B391-8D746A7B00B8}"/>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54" name="Rectangle: Top Corners Rounded 53">
                  <a:hlinkClick xmlns:r="http://schemas.openxmlformats.org/officeDocument/2006/relationships" r:id="rId20"/>
                  <a:extLst>
                    <a:ext uri="{FF2B5EF4-FFF2-40B4-BE49-F238E27FC236}">
                      <a16:creationId xmlns:a16="http://schemas.microsoft.com/office/drawing/2014/main" id="{5FAE0F15-43A7-3D55-005D-1D6A8ED2EEA5}"/>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55" name="Rectangle: Top Corners Rounded 54">
                  <a:extLst>
                    <a:ext uri="{FF2B5EF4-FFF2-40B4-BE49-F238E27FC236}">
                      <a16:creationId xmlns:a16="http://schemas.microsoft.com/office/drawing/2014/main" id="{9F55F043-852D-2FE8-CEF2-35C3557434F3}"/>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1" name="Group 50">
                <a:extLst>
                  <a:ext uri="{FF2B5EF4-FFF2-40B4-BE49-F238E27FC236}">
                    <a16:creationId xmlns:a16="http://schemas.microsoft.com/office/drawing/2014/main" id="{297F7DB1-0D5F-9DBE-C647-62E1D0FBE075}"/>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52" name="Rectangle: Top Corners Rounded 51">
                  <a:hlinkClick xmlns:r="http://schemas.openxmlformats.org/officeDocument/2006/relationships" r:id="rId21"/>
                  <a:extLst>
                    <a:ext uri="{FF2B5EF4-FFF2-40B4-BE49-F238E27FC236}">
                      <a16:creationId xmlns:a16="http://schemas.microsoft.com/office/drawing/2014/main" id="{2B4219F2-D9E8-956A-A60A-C4D68B51606D}"/>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53" name="Rectangle: Top Corners Rounded 52">
                  <a:extLst>
                    <a:ext uri="{FF2B5EF4-FFF2-40B4-BE49-F238E27FC236}">
                      <a16:creationId xmlns:a16="http://schemas.microsoft.com/office/drawing/2014/main" id="{485C8718-25C3-323A-0E17-F2C42CE1D28E}"/>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18" name="Rounded Rectangle 33">
              <a:extLst>
                <a:ext uri="{FF2B5EF4-FFF2-40B4-BE49-F238E27FC236}">
                  <a16:creationId xmlns:a16="http://schemas.microsoft.com/office/drawing/2014/main" id="{9D59F2F3-8DA9-E2CE-53C8-B61864858028}"/>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19" name="Group 18">
              <a:extLst>
                <a:ext uri="{FF2B5EF4-FFF2-40B4-BE49-F238E27FC236}">
                  <a16:creationId xmlns:a16="http://schemas.microsoft.com/office/drawing/2014/main" id="{EA77605E-74D0-E33C-B116-401201E5762B}"/>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43" name="Rectangle: Top Corners Rounded 42">
                <a:hlinkClick xmlns:r="http://schemas.openxmlformats.org/officeDocument/2006/relationships" r:id="rId22"/>
                <a:extLst>
                  <a:ext uri="{FF2B5EF4-FFF2-40B4-BE49-F238E27FC236}">
                    <a16:creationId xmlns:a16="http://schemas.microsoft.com/office/drawing/2014/main" id="{E11B3D4F-A53E-4B4D-B6B5-6820E9BE2E30}"/>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44" name="Rectangle: Top Corners Rounded 43">
                <a:extLst>
                  <a:ext uri="{FF2B5EF4-FFF2-40B4-BE49-F238E27FC236}">
                    <a16:creationId xmlns:a16="http://schemas.microsoft.com/office/drawing/2014/main" id="{D5BE99EE-EDBF-E9DE-A3C6-558065C0880B}"/>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0" name="Group 19">
              <a:extLst>
                <a:ext uri="{FF2B5EF4-FFF2-40B4-BE49-F238E27FC236}">
                  <a16:creationId xmlns:a16="http://schemas.microsoft.com/office/drawing/2014/main" id="{3F4B391D-2EAB-8DEC-AB77-72FE9720EBB6}"/>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41" name="Rectangle: Top Corners Rounded 40">
                <a:hlinkClick xmlns:r="http://schemas.openxmlformats.org/officeDocument/2006/relationships" r:id="rId23"/>
                <a:extLst>
                  <a:ext uri="{FF2B5EF4-FFF2-40B4-BE49-F238E27FC236}">
                    <a16:creationId xmlns:a16="http://schemas.microsoft.com/office/drawing/2014/main" id="{7492B362-564C-C7F4-5E77-ECE43DF2E6FC}"/>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42" name="Rectangle: Top Corners Rounded 41">
                <a:extLst>
                  <a:ext uri="{FF2B5EF4-FFF2-40B4-BE49-F238E27FC236}">
                    <a16:creationId xmlns:a16="http://schemas.microsoft.com/office/drawing/2014/main" id="{9A4F9729-B674-C9E3-EDED-D50B3E33FB43}"/>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1" name="Group 20">
              <a:extLst>
                <a:ext uri="{FF2B5EF4-FFF2-40B4-BE49-F238E27FC236}">
                  <a16:creationId xmlns:a16="http://schemas.microsoft.com/office/drawing/2014/main" id="{A8A406DB-26C5-366B-12E2-74FF76C912DA}"/>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39" name="Rectangle: Top Corners Rounded 38">
                <a:hlinkClick xmlns:r="http://schemas.openxmlformats.org/officeDocument/2006/relationships" r:id="rId24"/>
                <a:extLst>
                  <a:ext uri="{FF2B5EF4-FFF2-40B4-BE49-F238E27FC236}">
                    <a16:creationId xmlns:a16="http://schemas.microsoft.com/office/drawing/2014/main" id="{F9B7605A-D184-BF8D-8659-0C1929417E8D}"/>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40" name="Rectangle: Top Corners Rounded 39">
                <a:extLst>
                  <a:ext uri="{FF2B5EF4-FFF2-40B4-BE49-F238E27FC236}">
                    <a16:creationId xmlns:a16="http://schemas.microsoft.com/office/drawing/2014/main" id="{E975E9E8-B7E0-F0E1-DD97-A1B7EAE67EB9}"/>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2" name="Group 21">
              <a:extLst>
                <a:ext uri="{FF2B5EF4-FFF2-40B4-BE49-F238E27FC236}">
                  <a16:creationId xmlns:a16="http://schemas.microsoft.com/office/drawing/2014/main" id="{4A21E49A-CC1E-F1EB-DED2-C65226C26CA6}"/>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37" name="Rectangle: Top Corners Rounded 36">
                <a:hlinkClick xmlns:r="http://schemas.openxmlformats.org/officeDocument/2006/relationships" r:id="rId25"/>
                <a:extLst>
                  <a:ext uri="{FF2B5EF4-FFF2-40B4-BE49-F238E27FC236}">
                    <a16:creationId xmlns:a16="http://schemas.microsoft.com/office/drawing/2014/main" id="{59F04852-8E2D-9571-CB06-A3D1A38E4ED7}"/>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38" name="Rectangle: Top Corners Rounded 37">
                <a:extLst>
                  <a:ext uri="{FF2B5EF4-FFF2-40B4-BE49-F238E27FC236}">
                    <a16:creationId xmlns:a16="http://schemas.microsoft.com/office/drawing/2014/main" id="{3436CD2E-0190-65D6-54AE-F2799D1C3838}"/>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3" name="Group 22">
              <a:extLst>
                <a:ext uri="{FF2B5EF4-FFF2-40B4-BE49-F238E27FC236}">
                  <a16:creationId xmlns:a16="http://schemas.microsoft.com/office/drawing/2014/main" id="{52891914-FAC5-98DD-7CE0-896232300143}"/>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35" name="Rectangle: Top Corners Rounded 34">
                <a:hlinkClick xmlns:r="http://schemas.openxmlformats.org/officeDocument/2006/relationships" r:id="rId26"/>
                <a:extLst>
                  <a:ext uri="{FF2B5EF4-FFF2-40B4-BE49-F238E27FC236}">
                    <a16:creationId xmlns:a16="http://schemas.microsoft.com/office/drawing/2014/main" id="{B209F30A-86FF-9C89-1D88-3E41C45DD890}"/>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36" name="Rectangle: Top Corners Rounded 35">
                <a:extLst>
                  <a:ext uri="{FF2B5EF4-FFF2-40B4-BE49-F238E27FC236}">
                    <a16:creationId xmlns:a16="http://schemas.microsoft.com/office/drawing/2014/main" id="{795700F3-07F3-770A-8907-168ECDC35A72}"/>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4" name="Group 23">
              <a:extLst>
                <a:ext uri="{FF2B5EF4-FFF2-40B4-BE49-F238E27FC236}">
                  <a16:creationId xmlns:a16="http://schemas.microsoft.com/office/drawing/2014/main" id="{1A40DB0D-7D08-579B-0FE4-EFD4AB161664}"/>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33" name="Rectangle: Top Corners Rounded 32">
                <a:hlinkClick xmlns:r="http://schemas.openxmlformats.org/officeDocument/2006/relationships" r:id="rId27"/>
                <a:extLst>
                  <a:ext uri="{FF2B5EF4-FFF2-40B4-BE49-F238E27FC236}">
                    <a16:creationId xmlns:a16="http://schemas.microsoft.com/office/drawing/2014/main" id="{66EFF3E7-FE72-2EDA-8CC6-D04274126033}"/>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34" name="Rectangle: Top Corners Rounded 33">
                <a:extLst>
                  <a:ext uri="{FF2B5EF4-FFF2-40B4-BE49-F238E27FC236}">
                    <a16:creationId xmlns:a16="http://schemas.microsoft.com/office/drawing/2014/main" id="{430DAB98-298D-5EDF-8F47-B79DCDD79914}"/>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5" name="Group 24">
              <a:extLst>
                <a:ext uri="{FF2B5EF4-FFF2-40B4-BE49-F238E27FC236}">
                  <a16:creationId xmlns:a16="http://schemas.microsoft.com/office/drawing/2014/main" id="{03386BE1-807C-BF4F-93AA-5D704903A4A2}"/>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31" name="Rectangle: Top Corners Rounded 30">
                <a:hlinkClick xmlns:r="http://schemas.openxmlformats.org/officeDocument/2006/relationships" r:id="rId28"/>
                <a:extLst>
                  <a:ext uri="{FF2B5EF4-FFF2-40B4-BE49-F238E27FC236}">
                    <a16:creationId xmlns:a16="http://schemas.microsoft.com/office/drawing/2014/main" id="{D1865499-123A-F37A-53CE-DD0801C7BCDD}"/>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32" name="Rectangle: Top Corners Rounded 31">
                <a:extLst>
                  <a:ext uri="{FF2B5EF4-FFF2-40B4-BE49-F238E27FC236}">
                    <a16:creationId xmlns:a16="http://schemas.microsoft.com/office/drawing/2014/main" id="{418A3196-AE7D-845B-F51F-ACAFDBBC8A25}"/>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6" name="Group 25">
              <a:extLst>
                <a:ext uri="{FF2B5EF4-FFF2-40B4-BE49-F238E27FC236}">
                  <a16:creationId xmlns:a16="http://schemas.microsoft.com/office/drawing/2014/main" id="{84AD602A-6A8C-E759-E198-C81EBB5F929D}"/>
                </a:ext>
              </a:extLst>
            </xdr:cNvPr>
            <xdr:cNvGrpSpPr/>
          </xdr:nvGrpSpPr>
          <xdr:grpSpPr>
            <a:xfrm>
              <a:off x="3131721" y="9724270"/>
              <a:ext cx="2731751" cy="505190"/>
              <a:chOff x="3074147" y="10723689"/>
              <a:chExt cx="2731751" cy="505190"/>
            </a:xfrm>
          </xdr:grpSpPr>
          <xdr:grpSp>
            <xdr:nvGrpSpPr>
              <xdr:cNvPr id="27" name="Group 26">
                <a:extLst>
                  <a:ext uri="{FF2B5EF4-FFF2-40B4-BE49-F238E27FC236}">
                    <a16:creationId xmlns:a16="http://schemas.microsoft.com/office/drawing/2014/main" id="{2F0671AC-034D-FD68-410A-D93170E07AA0}"/>
                  </a:ext>
                </a:extLst>
              </xdr:cNvPr>
              <xdr:cNvGrpSpPr/>
            </xdr:nvGrpSpPr>
            <xdr:grpSpPr>
              <a:xfrm>
                <a:off x="3259952" y="10953495"/>
                <a:ext cx="2545946" cy="275384"/>
                <a:chOff x="3271821" y="10945459"/>
                <a:chExt cx="2545946" cy="275384"/>
              </a:xfrm>
            </xdr:grpSpPr>
            <xdr:sp macro="" textlink="">
              <xdr:nvSpPr>
                <xdr:cNvPr id="29" name="Rectangle: Top Corners Rounded 28">
                  <a:hlinkClick xmlns:r="http://schemas.openxmlformats.org/officeDocument/2006/relationships" r:id="rId29"/>
                  <a:extLst>
                    <a:ext uri="{FF2B5EF4-FFF2-40B4-BE49-F238E27FC236}">
                      <a16:creationId xmlns:a16="http://schemas.microsoft.com/office/drawing/2014/main" id="{6CFAFE85-53DA-043E-F043-D49BB3C54069}"/>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30" name="Rectangle: Top Corners Rounded 29">
                  <a:extLst>
                    <a:ext uri="{FF2B5EF4-FFF2-40B4-BE49-F238E27FC236}">
                      <a16:creationId xmlns:a16="http://schemas.microsoft.com/office/drawing/2014/main" id="{84ADBD20-4152-8B01-DFE2-8B545A9DC76C}"/>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28" name="Rounded Rectangle 33">
                <a:extLst>
                  <a:ext uri="{FF2B5EF4-FFF2-40B4-BE49-F238E27FC236}">
                    <a16:creationId xmlns:a16="http://schemas.microsoft.com/office/drawing/2014/main" id="{310729B0-6254-D26D-F640-C32211653EEE}"/>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7" name="Rectangle: Top Corners Rounded 6">
            <a:hlinkClick xmlns:r="http://schemas.openxmlformats.org/officeDocument/2006/relationships" r:id="rId30"/>
            <a:extLst>
              <a:ext uri="{FF2B5EF4-FFF2-40B4-BE49-F238E27FC236}">
                <a16:creationId xmlns:a16="http://schemas.microsoft.com/office/drawing/2014/main" id="{BDC5B63D-4A77-E313-C59C-AED17BE187F0}"/>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8" name="Rectangle: Top Corners Rounded 7">
            <a:extLst>
              <a:ext uri="{FF2B5EF4-FFF2-40B4-BE49-F238E27FC236}">
                <a16:creationId xmlns:a16="http://schemas.microsoft.com/office/drawing/2014/main" id="{80FFEDEF-B175-8AE8-1648-F33924CD4B5F}"/>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126670</xdr:colOff>
      <xdr:row>2</xdr:row>
      <xdr:rowOff>75640</xdr:rowOff>
    </xdr:to>
    <xdr:pic>
      <xdr:nvPicPr>
        <xdr:cNvPr id="2" name="Picture 1">
          <a:extLst>
            <a:ext uri="{FF2B5EF4-FFF2-40B4-BE49-F238E27FC236}">
              <a16:creationId xmlns:a16="http://schemas.microsoft.com/office/drawing/2014/main" id="{3F584532-3706-4210-A2AB-F1884CFB6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43" y="0"/>
          <a:ext cx="1487384" cy="52387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0D6F8E6C-9E95-A0FC-808A-00FAA65C0CB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X24A0T</a:t>
          </a:r>
        </a:p>
      </xdr:txBody>
    </xdr:sp>
    <xdr:clientData/>
  </xdr:twoCellAnchor>
  <xdr:twoCellAnchor>
    <xdr:from>
      <xdr:col>0</xdr:col>
      <xdr:colOff>171824</xdr:colOff>
      <xdr:row>7</xdr:row>
      <xdr:rowOff>22412</xdr:rowOff>
    </xdr:from>
    <xdr:to>
      <xdr:col>4</xdr:col>
      <xdr:colOff>663951</xdr:colOff>
      <xdr:row>58</xdr:row>
      <xdr:rowOff>187342</xdr:rowOff>
    </xdr:to>
    <xdr:grpSp>
      <xdr:nvGrpSpPr>
        <xdr:cNvPr id="4" name="Group 3">
          <a:extLst>
            <a:ext uri="{FF2B5EF4-FFF2-40B4-BE49-F238E27FC236}">
              <a16:creationId xmlns:a16="http://schemas.microsoft.com/office/drawing/2014/main" id="{52371664-3320-482C-B0F0-4AF4DCAA27AB}"/>
            </a:ext>
          </a:extLst>
        </xdr:cNvPr>
        <xdr:cNvGrpSpPr/>
      </xdr:nvGrpSpPr>
      <xdr:grpSpPr>
        <a:xfrm>
          <a:off x="171824" y="1591236"/>
          <a:ext cx="2789333" cy="10115753"/>
          <a:chOff x="3074147" y="344955"/>
          <a:chExt cx="2789333" cy="10216606"/>
        </a:xfrm>
      </xdr:grpSpPr>
      <xdr:grpSp>
        <xdr:nvGrpSpPr>
          <xdr:cNvPr id="5" name="Group 4">
            <a:extLst>
              <a:ext uri="{FF2B5EF4-FFF2-40B4-BE49-F238E27FC236}">
                <a16:creationId xmlns:a16="http://schemas.microsoft.com/office/drawing/2014/main" id="{E9EE8E8E-9623-A808-66DE-30D5F330A7DB}"/>
              </a:ext>
            </a:extLst>
          </xdr:cNvPr>
          <xdr:cNvGrpSpPr/>
        </xdr:nvGrpSpPr>
        <xdr:grpSpPr>
          <a:xfrm>
            <a:off x="3074147" y="344955"/>
            <a:ext cx="2789333" cy="9884505"/>
            <a:chOff x="3074147" y="344955"/>
            <a:chExt cx="2789333" cy="9884505"/>
          </a:xfrm>
        </xdr:grpSpPr>
        <xdr:grpSp>
          <xdr:nvGrpSpPr>
            <xdr:cNvPr id="8" name="Group 7">
              <a:extLst>
                <a:ext uri="{FF2B5EF4-FFF2-40B4-BE49-F238E27FC236}">
                  <a16:creationId xmlns:a16="http://schemas.microsoft.com/office/drawing/2014/main" id="{3C2B4D27-B858-26BC-3785-7198EEBB473E}"/>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156" name="Rectangle: Top Corners Rounded 155">
                <a:hlinkClick xmlns:r="http://schemas.openxmlformats.org/officeDocument/2006/relationships" r:id="rId2"/>
                <a:extLst>
                  <a:ext uri="{FF2B5EF4-FFF2-40B4-BE49-F238E27FC236}">
                    <a16:creationId xmlns:a16="http://schemas.microsoft.com/office/drawing/2014/main" id="{CEAB4FE1-EFB9-94C3-44BC-BDADFB64CD08}"/>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247" name="Rectangle: Top Corners Rounded 246">
                <a:extLst>
                  <a:ext uri="{FF2B5EF4-FFF2-40B4-BE49-F238E27FC236}">
                    <a16:creationId xmlns:a16="http://schemas.microsoft.com/office/drawing/2014/main" id="{B9611FDC-8C3A-3416-ABF4-59B3E38C98B9}"/>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9" name="Group 8">
              <a:extLst>
                <a:ext uri="{FF2B5EF4-FFF2-40B4-BE49-F238E27FC236}">
                  <a16:creationId xmlns:a16="http://schemas.microsoft.com/office/drawing/2014/main" id="{E2F5278C-D0D7-EF4D-3024-02EA82867A4E}"/>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154" name="Rectangle: Top Corners Rounded 153">
                <a:hlinkClick xmlns:r="http://schemas.openxmlformats.org/officeDocument/2006/relationships" r:id="rId3"/>
                <a:extLst>
                  <a:ext uri="{FF2B5EF4-FFF2-40B4-BE49-F238E27FC236}">
                    <a16:creationId xmlns:a16="http://schemas.microsoft.com/office/drawing/2014/main" id="{F29659B4-FEC9-67FA-8C1C-F44532F81FE4}"/>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155" name="Rectangle: Top Corners Rounded 154">
                <a:extLst>
                  <a:ext uri="{FF2B5EF4-FFF2-40B4-BE49-F238E27FC236}">
                    <a16:creationId xmlns:a16="http://schemas.microsoft.com/office/drawing/2014/main" id="{8468753C-F554-F5D7-80A9-84CC651640F0}"/>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0" name="Group 9">
              <a:extLst>
                <a:ext uri="{FF2B5EF4-FFF2-40B4-BE49-F238E27FC236}">
                  <a16:creationId xmlns:a16="http://schemas.microsoft.com/office/drawing/2014/main" id="{DD595F42-317A-07F3-E6F0-90F0A2119322}"/>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152" name="Rectangle: Top Corners Rounded 151">
                <a:hlinkClick xmlns:r="http://schemas.openxmlformats.org/officeDocument/2006/relationships" r:id="rId4"/>
                <a:extLst>
                  <a:ext uri="{FF2B5EF4-FFF2-40B4-BE49-F238E27FC236}">
                    <a16:creationId xmlns:a16="http://schemas.microsoft.com/office/drawing/2014/main" id="{14BA209F-0A32-AE72-E43A-4217782F44FD}"/>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153" name="Rectangle: Top Corners Rounded 152">
                <a:extLst>
                  <a:ext uri="{FF2B5EF4-FFF2-40B4-BE49-F238E27FC236}">
                    <a16:creationId xmlns:a16="http://schemas.microsoft.com/office/drawing/2014/main" id="{00E652EB-6747-D71D-7D20-4E7883212357}"/>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 name="Group 10">
              <a:extLst>
                <a:ext uri="{FF2B5EF4-FFF2-40B4-BE49-F238E27FC236}">
                  <a16:creationId xmlns:a16="http://schemas.microsoft.com/office/drawing/2014/main" id="{847785AC-8E13-5905-0A48-A080F38919CD}"/>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150" name="Rectangle: Top Corners Rounded 149">
                <a:hlinkClick xmlns:r="http://schemas.openxmlformats.org/officeDocument/2006/relationships" r:id="rId5"/>
                <a:extLst>
                  <a:ext uri="{FF2B5EF4-FFF2-40B4-BE49-F238E27FC236}">
                    <a16:creationId xmlns:a16="http://schemas.microsoft.com/office/drawing/2014/main" id="{E3B3E0D3-040E-2FD1-882C-0D5BC49D3709}"/>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151" name="Rectangle: Top Corners Rounded 150">
                <a:extLst>
                  <a:ext uri="{FF2B5EF4-FFF2-40B4-BE49-F238E27FC236}">
                    <a16:creationId xmlns:a16="http://schemas.microsoft.com/office/drawing/2014/main" id="{1415775B-B911-C3B4-C04A-1F53026C472C}"/>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2" name="Rounded Rectangle 33">
              <a:extLst>
                <a:ext uri="{FF2B5EF4-FFF2-40B4-BE49-F238E27FC236}">
                  <a16:creationId xmlns:a16="http://schemas.microsoft.com/office/drawing/2014/main" id="{3B6409C3-C077-6250-23F3-0B2FBD6E837B}"/>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13" name="Group 12">
              <a:extLst>
                <a:ext uri="{FF2B5EF4-FFF2-40B4-BE49-F238E27FC236}">
                  <a16:creationId xmlns:a16="http://schemas.microsoft.com/office/drawing/2014/main" id="{C71B21CB-DBDF-FAD2-3372-CD666B166EA8}"/>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148" name="Rectangle: Top Corners Rounded 147">
                <a:hlinkClick xmlns:r="http://schemas.openxmlformats.org/officeDocument/2006/relationships" r:id="rId6"/>
                <a:extLst>
                  <a:ext uri="{FF2B5EF4-FFF2-40B4-BE49-F238E27FC236}">
                    <a16:creationId xmlns:a16="http://schemas.microsoft.com/office/drawing/2014/main" id="{9284D79E-1EAC-26BB-A420-A06B08D9123C}"/>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149" name="Rectangle: Top Corners Rounded 148">
                <a:extLst>
                  <a:ext uri="{FF2B5EF4-FFF2-40B4-BE49-F238E27FC236}">
                    <a16:creationId xmlns:a16="http://schemas.microsoft.com/office/drawing/2014/main" id="{125C566C-3C83-C90A-5991-E6D205A3A4A9}"/>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4" name="Group 13">
              <a:extLst>
                <a:ext uri="{FF2B5EF4-FFF2-40B4-BE49-F238E27FC236}">
                  <a16:creationId xmlns:a16="http://schemas.microsoft.com/office/drawing/2014/main" id="{D9AC4A40-13BC-A6BF-E6EC-662BE524C52C}"/>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146" name="Rectangle: Top Corners Rounded 145">
                <a:hlinkClick xmlns:r="http://schemas.openxmlformats.org/officeDocument/2006/relationships" r:id="rId7"/>
                <a:extLst>
                  <a:ext uri="{FF2B5EF4-FFF2-40B4-BE49-F238E27FC236}">
                    <a16:creationId xmlns:a16="http://schemas.microsoft.com/office/drawing/2014/main" id="{5CC6C08B-5BE9-F8C3-5E5C-3BEFCDB3F76D}"/>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147" name="Rectangle: Top Corners Rounded 146">
                <a:extLst>
                  <a:ext uri="{FF2B5EF4-FFF2-40B4-BE49-F238E27FC236}">
                    <a16:creationId xmlns:a16="http://schemas.microsoft.com/office/drawing/2014/main" id="{296B6F53-4E00-C7B4-6DF3-C83C4391E170}"/>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 name="Group 14">
              <a:extLst>
                <a:ext uri="{FF2B5EF4-FFF2-40B4-BE49-F238E27FC236}">
                  <a16:creationId xmlns:a16="http://schemas.microsoft.com/office/drawing/2014/main" id="{D65FCCAA-62B1-7357-260D-EA94DE4BBC53}"/>
                </a:ext>
              </a:extLst>
            </xdr:cNvPr>
            <xdr:cNvGrpSpPr/>
          </xdr:nvGrpSpPr>
          <xdr:grpSpPr>
            <a:xfrm>
              <a:off x="3119852" y="5256023"/>
              <a:ext cx="2731760" cy="2124208"/>
              <a:chOff x="3074147" y="6195660"/>
              <a:chExt cx="2731760" cy="2124208"/>
            </a:xfrm>
          </xdr:grpSpPr>
          <xdr:sp macro="" textlink="">
            <xdr:nvSpPr>
              <xdr:cNvPr id="63" name="Rounded Rectangle 33">
                <a:extLst>
                  <a:ext uri="{FF2B5EF4-FFF2-40B4-BE49-F238E27FC236}">
                    <a16:creationId xmlns:a16="http://schemas.microsoft.com/office/drawing/2014/main" id="{E59AB97E-F392-7884-B447-3BB82E9EC6E1}"/>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128" name="Group 127">
                <a:extLst>
                  <a:ext uri="{FF2B5EF4-FFF2-40B4-BE49-F238E27FC236}">
                    <a16:creationId xmlns:a16="http://schemas.microsoft.com/office/drawing/2014/main" id="{D4E7ED29-5DD5-87E2-C89A-F9945CB015B9}"/>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144" name="Rectangle: Top Corners Rounded 143">
                  <a:hlinkClick xmlns:r="http://schemas.openxmlformats.org/officeDocument/2006/relationships" r:id="rId8"/>
                  <a:extLst>
                    <a:ext uri="{FF2B5EF4-FFF2-40B4-BE49-F238E27FC236}">
                      <a16:creationId xmlns:a16="http://schemas.microsoft.com/office/drawing/2014/main" id="{2F914FAE-203A-3F85-84BA-3DAD60309F10}"/>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145" name="Rectangle: Top Corners Rounded 144">
                  <a:extLst>
                    <a:ext uri="{FF2B5EF4-FFF2-40B4-BE49-F238E27FC236}">
                      <a16:creationId xmlns:a16="http://schemas.microsoft.com/office/drawing/2014/main" id="{5C0479B6-B5D5-DDF8-7264-0F6B7E11882C}"/>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29" name="Group 128">
                <a:extLst>
                  <a:ext uri="{FF2B5EF4-FFF2-40B4-BE49-F238E27FC236}">
                    <a16:creationId xmlns:a16="http://schemas.microsoft.com/office/drawing/2014/main" id="{12116CF6-2EF0-18D2-C0A8-1DA7806942A9}"/>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142" name="Rectangle: Top Corners Rounded 141">
                  <a:hlinkClick xmlns:r="http://schemas.openxmlformats.org/officeDocument/2006/relationships" r:id="rId9"/>
                  <a:extLst>
                    <a:ext uri="{FF2B5EF4-FFF2-40B4-BE49-F238E27FC236}">
                      <a16:creationId xmlns:a16="http://schemas.microsoft.com/office/drawing/2014/main" id="{EE879AF1-3C70-22A5-0788-A11FC2856BCE}"/>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143" name="Rectangle: Top Corners Rounded 142">
                  <a:extLst>
                    <a:ext uri="{FF2B5EF4-FFF2-40B4-BE49-F238E27FC236}">
                      <a16:creationId xmlns:a16="http://schemas.microsoft.com/office/drawing/2014/main" id="{DF8FC250-9EDF-F39D-5A16-EF863298B5BE}"/>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0" name="Group 129">
                <a:extLst>
                  <a:ext uri="{FF2B5EF4-FFF2-40B4-BE49-F238E27FC236}">
                    <a16:creationId xmlns:a16="http://schemas.microsoft.com/office/drawing/2014/main" id="{214DA2AA-084A-8A26-82CC-DDC4E3BECF6D}"/>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140" name="Rectangle: Top Corners Rounded 139">
                  <a:hlinkClick xmlns:r="http://schemas.openxmlformats.org/officeDocument/2006/relationships" r:id="rId10"/>
                  <a:extLst>
                    <a:ext uri="{FF2B5EF4-FFF2-40B4-BE49-F238E27FC236}">
                      <a16:creationId xmlns:a16="http://schemas.microsoft.com/office/drawing/2014/main" id="{FD9A27AF-5AE2-03D2-9909-5F1BB8D5E920}"/>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141" name="Rectangle: Top Corners Rounded 140">
                  <a:extLst>
                    <a:ext uri="{FF2B5EF4-FFF2-40B4-BE49-F238E27FC236}">
                      <a16:creationId xmlns:a16="http://schemas.microsoft.com/office/drawing/2014/main" id="{40EBAF61-C9A1-9601-F096-CD2C445B0649}"/>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1" name="Group 130">
                <a:extLst>
                  <a:ext uri="{FF2B5EF4-FFF2-40B4-BE49-F238E27FC236}">
                    <a16:creationId xmlns:a16="http://schemas.microsoft.com/office/drawing/2014/main" id="{396A49B9-2047-E54F-DAD3-221AEFBDE787}"/>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138" name="Rectangle: Top Corners Rounded 137">
                  <a:hlinkClick xmlns:r="http://schemas.openxmlformats.org/officeDocument/2006/relationships" r:id="rId11"/>
                  <a:extLst>
                    <a:ext uri="{FF2B5EF4-FFF2-40B4-BE49-F238E27FC236}">
                      <a16:creationId xmlns:a16="http://schemas.microsoft.com/office/drawing/2014/main" id="{5585651A-79AD-D936-7286-B0E7FC0242E9}"/>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139" name="Rectangle: Top Corners Rounded 138">
                  <a:extLst>
                    <a:ext uri="{FF2B5EF4-FFF2-40B4-BE49-F238E27FC236}">
                      <a16:creationId xmlns:a16="http://schemas.microsoft.com/office/drawing/2014/main" id="{CCCD14A1-4C67-987C-E783-4DF6B7BC21A1}"/>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2" name="Group 131">
                <a:extLst>
                  <a:ext uri="{FF2B5EF4-FFF2-40B4-BE49-F238E27FC236}">
                    <a16:creationId xmlns:a16="http://schemas.microsoft.com/office/drawing/2014/main" id="{C3582266-0CCE-3CA6-74CA-14539CDDD1BB}"/>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136" name="Rectangle: Top Corners Rounded 135">
                  <a:hlinkClick xmlns:r="http://schemas.openxmlformats.org/officeDocument/2006/relationships" r:id="rId12"/>
                  <a:extLst>
                    <a:ext uri="{FF2B5EF4-FFF2-40B4-BE49-F238E27FC236}">
                      <a16:creationId xmlns:a16="http://schemas.microsoft.com/office/drawing/2014/main" id="{FD7888DE-74A8-E325-4CD9-DC98C833C421}"/>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137" name="Rectangle: Top Corners Rounded 136">
                  <a:extLst>
                    <a:ext uri="{FF2B5EF4-FFF2-40B4-BE49-F238E27FC236}">
                      <a16:creationId xmlns:a16="http://schemas.microsoft.com/office/drawing/2014/main" id="{BA133E5F-E662-30B6-A54B-C6C136789E54}"/>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3" name="Group 132">
                <a:extLst>
                  <a:ext uri="{FF2B5EF4-FFF2-40B4-BE49-F238E27FC236}">
                    <a16:creationId xmlns:a16="http://schemas.microsoft.com/office/drawing/2014/main" id="{353147EB-2873-F2E2-3AF6-4567F4E25E81}"/>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134" name="Rectangle: Top Corners Rounded 133">
                  <a:hlinkClick xmlns:r="http://schemas.openxmlformats.org/officeDocument/2006/relationships" r:id="rId13"/>
                  <a:extLst>
                    <a:ext uri="{FF2B5EF4-FFF2-40B4-BE49-F238E27FC236}">
                      <a16:creationId xmlns:a16="http://schemas.microsoft.com/office/drawing/2014/main" id="{28820190-2B67-E476-11DB-A9D34C3F537C}"/>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135" name="Rectangle: Top Corners Rounded 134">
                  <a:extLst>
                    <a:ext uri="{FF2B5EF4-FFF2-40B4-BE49-F238E27FC236}">
                      <a16:creationId xmlns:a16="http://schemas.microsoft.com/office/drawing/2014/main" id="{FABAECE8-1B55-500C-3175-259D1AC034DA}"/>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16" name="Group 15">
              <a:extLst>
                <a:ext uri="{FF2B5EF4-FFF2-40B4-BE49-F238E27FC236}">
                  <a16:creationId xmlns:a16="http://schemas.microsoft.com/office/drawing/2014/main" id="{EACB6BB7-85DF-5DB1-BC07-36362511FF26}"/>
                </a:ext>
              </a:extLst>
            </xdr:cNvPr>
            <xdr:cNvGrpSpPr/>
          </xdr:nvGrpSpPr>
          <xdr:grpSpPr>
            <a:xfrm>
              <a:off x="3119852" y="7457030"/>
              <a:ext cx="2743628" cy="2151640"/>
              <a:chOff x="3074147" y="8433176"/>
              <a:chExt cx="2743628" cy="2151640"/>
            </a:xfrm>
          </xdr:grpSpPr>
          <xdr:sp macro="" textlink="">
            <xdr:nvSpPr>
              <xdr:cNvPr id="44" name="Rounded Rectangle 33">
                <a:extLst>
                  <a:ext uri="{FF2B5EF4-FFF2-40B4-BE49-F238E27FC236}">
                    <a16:creationId xmlns:a16="http://schemas.microsoft.com/office/drawing/2014/main" id="{CCD8199F-1803-56E2-C43F-4176315B6C14}"/>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45" name="Group 44">
                <a:extLst>
                  <a:ext uri="{FF2B5EF4-FFF2-40B4-BE49-F238E27FC236}">
                    <a16:creationId xmlns:a16="http://schemas.microsoft.com/office/drawing/2014/main" id="{6529D3AF-9D80-DD8E-3154-DDE28334289B}"/>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61" name="Rectangle: Top Corners Rounded 60">
                  <a:hlinkClick xmlns:r="http://schemas.openxmlformats.org/officeDocument/2006/relationships" r:id="rId14"/>
                  <a:extLst>
                    <a:ext uri="{FF2B5EF4-FFF2-40B4-BE49-F238E27FC236}">
                      <a16:creationId xmlns:a16="http://schemas.microsoft.com/office/drawing/2014/main" id="{4500A18F-D14A-5477-C174-BF8131A8898A}"/>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62" name="Rectangle: Top Corners Rounded 61">
                  <a:extLst>
                    <a:ext uri="{FF2B5EF4-FFF2-40B4-BE49-F238E27FC236}">
                      <a16:creationId xmlns:a16="http://schemas.microsoft.com/office/drawing/2014/main" id="{256F5AB5-5830-AE75-1C6D-EAFF2FC6782A}"/>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6" name="Group 45">
                <a:extLst>
                  <a:ext uri="{FF2B5EF4-FFF2-40B4-BE49-F238E27FC236}">
                    <a16:creationId xmlns:a16="http://schemas.microsoft.com/office/drawing/2014/main" id="{A4ED592F-503A-0703-2A57-69DBDC03F1EE}"/>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59" name="Rectangle: Top Corners Rounded 58">
                  <a:hlinkClick xmlns:r="http://schemas.openxmlformats.org/officeDocument/2006/relationships" r:id="rId15"/>
                  <a:extLst>
                    <a:ext uri="{FF2B5EF4-FFF2-40B4-BE49-F238E27FC236}">
                      <a16:creationId xmlns:a16="http://schemas.microsoft.com/office/drawing/2014/main" id="{94DBE6E9-EBAD-FC0B-086C-668878E8E91F}"/>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60" name="Rectangle: Top Corners Rounded 59">
                  <a:extLst>
                    <a:ext uri="{FF2B5EF4-FFF2-40B4-BE49-F238E27FC236}">
                      <a16:creationId xmlns:a16="http://schemas.microsoft.com/office/drawing/2014/main" id="{445CCBC0-87D0-F4C9-526D-0B7BC53F6B37}"/>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7" name="Group 46">
                <a:extLst>
                  <a:ext uri="{FF2B5EF4-FFF2-40B4-BE49-F238E27FC236}">
                    <a16:creationId xmlns:a16="http://schemas.microsoft.com/office/drawing/2014/main" id="{6D58C3DF-A947-2FDD-0768-24135571F9FD}"/>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57" name="Rectangle: Top Corners Rounded 56">
                  <a:hlinkClick xmlns:r="http://schemas.openxmlformats.org/officeDocument/2006/relationships" r:id="rId16"/>
                  <a:extLst>
                    <a:ext uri="{FF2B5EF4-FFF2-40B4-BE49-F238E27FC236}">
                      <a16:creationId xmlns:a16="http://schemas.microsoft.com/office/drawing/2014/main" id="{0F82E3EA-05E4-3BF6-736D-94165E01FF17}"/>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58" name="Rectangle: Top Corners Rounded 57">
                  <a:extLst>
                    <a:ext uri="{FF2B5EF4-FFF2-40B4-BE49-F238E27FC236}">
                      <a16:creationId xmlns:a16="http://schemas.microsoft.com/office/drawing/2014/main" id="{8617B545-BF0B-49E4-5732-DF877CBAD040}"/>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8" name="Group 47">
                <a:extLst>
                  <a:ext uri="{FF2B5EF4-FFF2-40B4-BE49-F238E27FC236}">
                    <a16:creationId xmlns:a16="http://schemas.microsoft.com/office/drawing/2014/main" id="{D32CA243-AB40-CC9B-72AE-9FF9C06A8EC5}"/>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55" name="Rectangle: Top Corners Rounded 54">
                  <a:hlinkClick xmlns:r="http://schemas.openxmlformats.org/officeDocument/2006/relationships" r:id="rId17"/>
                  <a:extLst>
                    <a:ext uri="{FF2B5EF4-FFF2-40B4-BE49-F238E27FC236}">
                      <a16:creationId xmlns:a16="http://schemas.microsoft.com/office/drawing/2014/main" id="{375DA56F-21F8-3A79-80F5-908EE5F10F4A}"/>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56" name="Rectangle: Top Corners Rounded 55">
                  <a:extLst>
                    <a:ext uri="{FF2B5EF4-FFF2-40B4-BE49-F238E27FC236}">
                      <a16:creationId xmlns:a16="http://schemas.microsoft.com/office/drawing/2014/main" id="{A63E9B4D-5AD1-8024-71C4-FBAC479ABFA2}"/>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9" name="Group 48">
                <a:extLst>
                  <a:ext uri="{FF2B5EF4-FFF2-40B4-BE49-F238E27FC236}">
                    <a16:creationId xmlns:a16="http://schemas.microsoft.com/office/drawing/2014/main" id="{0DA8E2ED-4C70-C670-50A6-A55E57702EF1}"/>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53" name="Rectangle: Top Corners Rounded 52">
                  <a:hlinkClick xmlns:r="http://schemas.openxmlformats.org/officeDocument/2006/relationships" r:id="rId18"/>
                  <a:extLst>
                    <a:ext uri="{FF2B5EF4-FFF2-40B4-BE49-F238E27FC236}">
                      <a16:creationId xmlns:a16="http://schemas.microsoft.com/office/drawing/2014/main" id="{D6C0CD75-905B-C796-BC67-69C8A698CADA}"/>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54" name="Rectangle: Top Corners Rounded 53">
                  <a:extLst>
                    <a:ext uri="{FF2B5EF4-FFF2-40B4-BE49-F238E27FC236}">
                      <a16:creationId xmlns:a16="http://schemas.microsoft.com/office/drawing/2014/main" id="{1837E03C-0C04-E849-4030-FC60F03E6EA0}"/>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0" name="Group 49">
                <a:extLst>
                  <a:ext uri="{FF2B5EF4-FFF2-40B4-BE49-F238E27FC236}">
                    <a16:creationId xmlns:a16="http://schemas.microsoft.com/office/drawing/2014/main" id="{DE22BDCC-D720-8B29-D31F-52E94ADA817C}"/>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51" name="Rectangle: Top Corners Rounded 50">
                  <a:hlinkClick xmlns:r="http://schemas.openxmlformats.org/officeDocument/2006/relationships" r:id="rId19"/>
                  <a:extLst>
                    <a:ext uri="{FF2B5EF4-FFF2-40B4-BE49-F238E27FC236}">
                      <a16:creationId xmlns:a16="http://schemas.microsoft.com/office/drawing/2014/main" id="{B424CEDB-4B80-5D12-8C63-B3FD171B0F82}"/>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52" name="Rectangle: Top Corners Rounded 51">
                  <a:extLst>
                    <a:ext uri="{FF2B5EF4-FFF2-40B4-BE49-F238E27FC236}">
                      <a16:creationId xmlns:a16="http://schemas.microsoft.com/office/drawing/2014/main" id="{424BD594-CF5C-D19F-2ACC-990AC4822FD1}"/>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17" name="Rounded Rectangle 33">
              <a:extLst>
                <a:ext uri="{FF2B5EF4-FFF2-40B4-BE49-F238E27FC236}">
                  <a16:creationId xmlns:a16="http://schemas.microsoft.com/office/drawing/2014/main" id="{A0EE8FC8-66AD-CA92-474B-5AF1CA063D9F}"/>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18" name="Group 17">
              <a:extLst>
                <a:ext uri="{FF2B5EF4-FFF2-40B4-BE49-F238E27FC236}">
                  <a16:creationId xmlns:a16="http://schemas.microsoft.com/office/drawing/2014/main" id="{E4CEDE6D-5E06-10E4-A905-BA944E6AB995}"/>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42" name="Rectangle: Top Corners Rounded 41">
                <a:hlinkClick xmlns:r="http://schemas.openxmlformats.org/officeDocument/2006/relationships" r:id="rId20"/>
                <a:extLst>
                  <a:ext uri="{FF2B5EF4-FFF2-40B4-BE49-F238E27FC236}">
                    <a16:creationId xmlns:a16="http://schemas.microsoft.com/office/drawing/2014/main" id="{39A65422-8EFB-D583-D82F-E0622514E619}"/>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43" name="Rectangle: Top Corners Rounded 42">
                <a:extLst>
                  <a:ext uri="{FF2B5EF4-FFF2-40B4-BE49-F238E27FC236}">
                    <a16:creationId xmlns:a16="http://schemas.microsoft.com/office/drawing/2014/main" id="{B744ED51-C932-6D52-CEDD-97DEBB037EBD}"/>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9" name="Group 18">
              <a:extLst>
                <a:ext uri="{FF2B5EF4-FFF2-40B4-BE49-F238E27FC236}">
                  <a16:creationId xmlns:a16="http://schemas.microsoft.com/office/drawing/2014/main" id="{A9EEEEC3-8A05-3878-D7A6-1395CC68DF48}"/>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40" name="Rectangle: Top Corners Rounded 39">
                <a:hlinkClick xmlns:r="http://schemas.openxmlformats.org/officeDocument/2006/relationships" r:id="rId21"/>
                <a:extLst>
                  <a:ext uri="{FF2B5EF4-FFF2-40B4-BE49-F238E27FC236}">
                    <a16:creationId xmlns:a16="http://schemas.microsoft.com/office/drawing/2014/main" id="{C44B5A49-BCC0-D109-7A33-47C99295B0FD}"/>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41" name="Rectangle: Top Corners Rounded 40">
                <a:extLst>
                  <a:ext uri="{FF2B5EF4-FFF2-40B4-BE49-F238E27FC236}">
                    <a16:creationId xmlns:a16="http://schemas.microsoft.com/office/drawing/2014/main" id="{F2983C85-1C4F-D592-824D-EC41DF95799B}"/>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0" name="Group 19">
              <a:extLst>
                <a:ext uri="{FF2B5EF4-FFF2-40B4-BE49-F238E27FC236}">
                  <a16:creationId xmlns:a16="http://schemas.microsoft.com/office/drawing/2014/main" id="{C85088B9-36A7-06C1-BD1D-160C404086B5}"/>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38" name="Rectangle: Top Corners Rounded 37">
                <a:hlinkClick xmlns:r="http://schemas.openxmlformats.org/officeDocument/2006/relationships" r:id="rId22"/>
                <a:extLst>
                  <a:ext uri="{FF2B5EF4-FFF2-40B4-BE49-F238E27FC236}">
                    <a16:creationId xmlns:a16="http://schemas.microsoft.com/office/drawing/2014/main" id="{BB5B8E0E-769A-9D27-5A32-0E28A1A308FB}"/>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39" name="Rectangle: Top Corners Rounded 38">
                <a:extLst>
                  <a:ext uri="{FF2B5EF4-FFF2-40B4-BE49-F238E27FC236}">
                    <a16:creationId xmlns:a16="http://schemas.microsoft.com/office/drawing/2014/main" id="{A68328CA-3BC5-76B4-4000-D096A957A5D4}"/>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1" name="Group 20">
              <a:extLst>
                <a:ext uri="{FF2B5EF4-FFF2-40B4-BE49-F238E27FC236}">
                  <a16:creationId xmlns:a16="http://schemas.microsoft.com/office/drawing/2014/main" id="{5A4CD5EA-8376-B90F-5493-1D2BD1403493}"/>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36" name="Rectangle: Top Corners Rounded 35">
                <a:hlinkClick xmlns:r="http://schemas.openxmlformats.org/officeDocument/2006/relationships" r:id="rId23"/>
                <a:extLst>
                  <a:ext uri="{FF2B5EF4-FFF2-40B4-BE49-F238E27FC236}">
                    <a16:creationId xmlns:a16="http://schemas.microsoft.com/office/drawing/2014/main" id="{70E478A0-92B0-F602-8909-6DD455342B03}"/>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37" name="Rectangle: Top Corners Rounded 36">
                <a:extLst>
                  <a:ext uri="{FF2B5EF4-FFF2-40B4-BE49-F238E27FC236}">
                    <a16:creationId xmlns:a16="http://schemas.microsoft.com/office/drawing/2014/main" id="{7ED6A588-DA27-D317-0A92-03AAF9442740}"/>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2" name="Group 21">
              <a:extLst>
                <a:ext uri="{FF2B5EF4-FFF2-40B4-BE49-F238E27FC236}">
                  <a16:creationId xmlns:a16="http://schemas.microsoft.com/office/drawing/2014/main" id="{9B4F1592-FAEE-6A4B-F40D-A6C1D454DF17}"/>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34" name="Rectangle: Top Corners Rounded 33">
                <a:hlinkClick xmlns:r="http://schemas.openxmlformats.org/officeDocument/2006/relationships" r:id="rId24"/>
                <a:extLst>
                  <a:ext uri="{FF2B5EF4-FFF2-40B4-BE49-F238E27FC236}">
                    <a16:creationId xmlns:a16="http://schemas.microsoft.com/office/drawing/2014/main" id="{4A9628F6-9A26-AE2C-0A6B-D637C6317E52}"/>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35" name="Rectangle: Top Corners Rounded 34">
                <a:extLst>
                  <a:ext uri="{FF2B5EF4-FFF2-40B4-BE49-F238E27FC236}">
                    <a16:creationId xmlns:a16="http://schemas.microsoft.com/office/drawing/2014/main" id="{17C0613B-E1C4-52A3-246B-86082D32F813}"/>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3" name="Group 22">
              <a:extLst>
                <a:ext uri="{FF2B5EF4-FFF2-40B4-BE49-F238E27FC236}">
                  <a16:creationId xmlns:a16="http://schemas.microsoft.com/office/drawing/2014/main" id="{949BE33A-4849-892E-D385-ABFCABFDA155}"/>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32" name="Rectangle: Top Corners Rounded 31">
                <a:hlinkClick xmlns:r="http://schemas.openxmlformats.org/officeDocument/2006/relationships" r:id="rId25"/>
                <a:extLst>
                  <a:ext uri="{FF2B5EF4-FFF2-40B4-BE49-F238E27FC236}">
                    <a16:creationId xmlns:a16="http://schemas.microsoft.com/office/drawing/2014/main" id="{2A7C309F-5583-16D2-4C57-5233C9369266}"/>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33" name="Rectangle: Top Corners Rounded 32">
                <a:extLst>
                  <a:ext uri="{FF2B5EF4-FFF2-40B4-BE49-F238E27FC236}">
                    <a16:creationId xmlns:a16="http://schemas.microsoft.com/office/drawing/2014/main" id="{0EC3ED2E-F8FA-8F33-DE48-BA159E014BCF}"/>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4" name="Group 23">
              <a:extLst>
                <a:ext uri="{FF2B5EF4-FFF2-40B4-BE49-F238E27FC236}">
                  <a16:creationId xmlns:a16="http://schemas.microsoft.com/office/drawing/2014/main" id="{737D4776-704C-7575-5409-9AA94D6AE154}"/>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30" name="Rectangle: Top Corners Rounded 29">
                <a:hlinkClick xmlns:r="http://schemas.openxmlformats.org/officeDocument/2006/relationships" r:id="rId26"/>
                <a:extLst>
                  <a:ext uri="{FF2B5EF4-FFF2-40B4-BE49-F238E27FC236}">
                    <a16:creationId xmlns:a16="http://schemas.microsoft.com/office/drawing/2014/main" id="{8574B611-E26F-1D61-25B9-B0BD07618CC8}"/>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31" name="Rectangle: Top Corners Rounded 30">
                <a:extLst>
                  <a:ext uri="{FF2B5EF4-FFF2-40B4-BE49-F238E27FC236}">
                    <a16:creationId xmlns:a16="http://schemas.microsoft.com/office/drawing/2014/main" id="{6339DA3D-14AB-A150-B9BC-B6963AE58028}"/>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5" name="Group 24">
              <a:extLst>
                <a:ext uri="{FF2B5EF4-FFF2-40B4-BE49-F238E27FC236}">
                  <a16:creationId xmlns:a16="http://schemas.microsoft.com/office/drawing/2014/main" id="{EF212928-5163-A8B2-9D77-16B04CB1C807}"/>
                </a:ext>
              </a:extLst>
            </xdr:cNvPr>
            <xdr:cNvGrpSpPr/>
          </xdr:nvGrpSpPr>
          <xdr:grpSpPr>
            <a:xfrm>
              <a:off x="3131721" y="9724270"/>
              <a:ext cx="2731751" cy="505190"/>
              <a:chOff x="3074147" y="10723689"/>
              <a:chExt cx="2731751" cy="505190"/>
            </a:xfrm>
          </xdr:grpSpPr>
          <xdr:grpSp>
            <xdr:nvGrpSpPr>
              <xdr:cNvPr id="26" name="Group 25">
                <a:extLst>
                  <a:ext uri="{FF2B5EF4-FFF2-40B4-BE49-F238E27FC236}">
                    <a16:creationId xmlns:a16="http://schemas.microsoft.com/office/drawing/2014/main" id="{04E1B068-9CDA-E1EB-50F4-E544F5D5F65D}"/>
                  </a:ext>
                </a:extLst>
              </xdr:cNvPr>
              <xdr:cNvGrpSpPr/>
            </xdr:nvGrpSpPr>
            <xdr:grpSpPr>
              <a:xfrm>
                <a:off x="3259952" y="10953495"/>
                <a:ext cx="2545946" cy="275384"/>
                <a:chOff x="3271821" y="10945459"/>
                <a:chExt cx="2545946" cy="275384"/>
              </a:xfrm>
            </xdr:grpSpPr>
            <xdr:sp macro="" textlink="">
              <xdr:nvSpPr>
                <xdr:cNvPr id="28" name="Rectangle: Top Corners Rounded 27">
                  <a:hlinkClick xmlns:r="http://schemas.openxmlformats.org/officeDocument/2006/relationships" r:id="rId27"/>
                  <a:extLst>
                    <a:ext uri="{FF2B5EF4-FFF2-40B4-BE49-F238E27FC236}">
                      <a16:creationId xmlns:a16="http://schemas.microsoft.com/office/drawing/2014/main" id="{89BC3C46-FFA5-D99D-AFF5-0DEAE800C3F3}"/>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29" name="Rectangle: Top Corners Rounded 28">
                  <a:extLst>
                    <a:ext uri="{FF2B5EF4-FFF2-40B4-BE49-F238E27FC236}">
                      <a16:creationId xmlns:a16="http://schemas.microsoft.com/office/drawing/2014/main" id="{EB01A528-150D-F717-EDD3-E202EAD2D2C4}"/>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27" name="Rounded Rectangle 33">
                <a:extLst>
                  <a:ext uri="{FF2B5EF4-FFF2-40B4-BE49-F238E27FC236}">
                    <a16:creationId xmlns:a16="http://schemas.microsoft.com/office/drawing/2014/main" id="{DC52F645-D344-BD34-98D6-CC081A6B8D03}"/>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6" name="Rectangle: Top Corners Rounded 5">
            <a:hlinkClick xmlns:r="http://schemas.openxmlformats.org/officeDocument/2006/relationships" r:id="rId28"/>
            <a:extLst>
              <a:ext uri="{FF2B5EF4-FFF2-40B4-BE49-F238E27FC236}">
                <a16:creationId xmlns:a16="http://schemas.microsoft.com/office/drawing/2014/main" id="{12B5BBEC-6434-CFB5-7CE4-889CEC7C7254}"/>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7" name="Rectangle: Top Corners Rounded 6">
            <a:extLst>
              <a:ext uri="{FF2B5EF4-FFF2-40B4-BE49-F238E27FC236}">
                <a16:creationId xmlns:a16="http://schemas.microsoft.com/office/drawing/2014/main" id="{840E45E4-53E9-943C-DB49-D3AF00A88C1C}"/>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279016</xdr:colOff>
      <xdr:row>2</xdr:row>
      <xdr:rowOff>152960</xdr:rowOff>
    </xdr:to>
    <xdr:pic>
      <xdr:nvPicPr>
        <xdr:cNvPr id="2" name="Picture 1">
          <a:extLst>
            <a:ext uri="{FF2B5EF4-FFF2-40B4-BE49-F238E27FC236}">
              <a16:creationId xmlns:a16="http://schemas.microsoft.com/office/drawing/2014/main" id="{9DF967B5-5EFF-414B-984A-C0EC27E879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0"/>
          <a:ext cx="1495041" cy="533960"/>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DE62E3FB-D111-D1F4-1F82-A85C834B0FD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X25A0T</a:t>
          </a:r>
        </a:p>
      </xdr:txBody>
    </xdr:sp>
    <xdr:clientData/>
  </xdr:twoCellAnchor>
  <xdr:twoCellAnchor editAs="oneCell">
    <xdr:from>
      <xdr:col>5</xdr:col>
      <xdr:colOff>112059</xdr:colOff>
      <xdr:row>234</xdr:row>
      <xdr:rowOff>134470</xdr:rowOff>
    </xdr:from>
    <xdr:to>
      <xdr:col>14</xdr:col>
      <xdr:colOff>324971</xdr:colOff>
      <xdr:row>285</xdr:row>
      <xdr:rowOff>44823</xdr:rowOff>
    </xdr:to>
    <xdr:pic>
      <xdr:nvPicPr>
        <xdr:cNvPr id="6" name="Picture 5">
          <a:extLst>
            <a:ext uri="{FF2B5EF4-FFF2-40B4-BE49-F238E27FC236}">
              <a16:creationId xmlns:a16="http://schemas.microsoft.com/office/drawing/2014/main" id="{794971A7-5F2F-518A-0BE2-843FD60D472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916" t="5083" r="3633" b="5800"/>
        <a:stretch/>
      </xdr:blipFill>
      <xdr:spPr bwMode="auto">
        <a:xfrm>
          <a:off x="3092824" y="45495882"/>
          <a:ext cx="14287500" cy="9625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156883</xdr:colOff>
      <xdr:row>8</xdr:row>
      <xdr:rowOff>22412</xdr:rowOff>
    </xdr:from>
    <xdr:to>
      <xdr:col>4</xdr:col>
      <xdr:colOff>649010</xdr:colOff>
      <xdr:row>57</xdr:row>
      <xdr:rowOff>164930</xdr:rowOff>
    </xdr:to>
    <xdr:grpSp>
      <xdr:nvGrpSpPr>
        <xdr:cNvPr id="4" name="Group 3">
          <a:extLst>
            <a:ext uri="{FF2B5EF4-FFF2-40B4-BE49-F238E27FC236}">
              <a16:creationId xmlns:a16="http://schemas.microsoft.com/office/drawing/2014/main" id="{E5CBAF66-453A-472F-8DFE-BD955D810626}"/>
            </a:ext>
          </a:extLst>
        </xdr:cNvPr>
        <xdr:cNvGrpSpPr/>
      </xdr:nvGrpSpPr>
      <xdr:grpSpPr>
        <a:xfrm>
          <a:off x="156883" y="1759324"/>
          <a:ext cx="2789333" cy="9858018"/>
          <a:chOff x="3074147" y="344955"/>
          <a:chExt cx="2789333" cy="10216606"/>
        </a:xfrm>
      </xdr:grpSpPr>
      <xdr:grpSp>
        <xdr:nvGrpSpPr>
          <xdr:cNvPr id="5" name="Group 4">
            <a:extLst>
              <a:ext uri="{FF2B5EF4-FFF2-40B4-BE49-F238E27FC236}">
                <a16:creationId xmlns:a16="http://schemas.microsoft.com/office/drawing/2014/main" id="{3CB90194-E741-8286-9A28-95FC64450DD1}"/>
              </a:ext>
            </a:extLst>
          </xdr:cNvPr>
          <xdr:cNvGrpSpPr/>
        </xdr:nvGrpSpPr>
        <xdr:grpSpPr>
          <a:xfrm>
            <a:off x="3074147" y="344955"/>
            <a:ext cx="2789333" cy="9884505"/>
            <a:chOff x="3074147" y="344955"/>
            <a:chExt cx="2789333" cy="9884505"/>
          </a:xfrm>
        </xdr:grpSpPr>
        <xdr:grpSp>
          <xdr:nvGrpSpPr>
            <xdr:cNvPr id="9" name="Group 8">
              <a:extLst>
                <a:ext uri="{FF2B5EF4-FFF2-40B4-BE49-F238E27FC236}">
                  <a16:creationId xmlns:a16="http://schemas.microsoft.com/office/drawing/2014/main" id="{4788CEE6-6A48-0283-C112-442A3FB71EE7}"/>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183" name="Rectangle: Top Corners Rounded 182">
                <a:hlinkClick xmlns:r="http://schemas.openxmlformats.org/officeDocument/2006/relationships" r:id="rId3"/>
                <a:extLst>
                  <a:ext uri="{FF2B5EF4-FFF2-40B4-BE49-F238E27FC236}">
                    <a16:creationId xmlns:a16="http://schemas.microsoft.com/office/drawing/2014/main" id="{BF39DE6A-2C36-D918-EACE-8B1671260C06}"/>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184" name="Rectangle: Top Corners Rounded 183">
                <a:extLst>
                  <a:ext uri="{FF2B5EF4-FFF2-40B4-BE49-F238E27FC236}">
                    <a16:creationId xmlns:a16="http://schemas.microsoft.com/office/drawing/2014/main" id="{0198E34A-B9DB-7282-AB55-798D6AD39B54}"/>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0" name="Group 9">
              <a:extLst>
                <a:ext uri="{FF2B5EF4-FFF2-40B4-BE49-F238E27FC236}">
                  <a16:creationId xmlns:a16="http://schemas.microsoft.com/office/drawing/2014/main" id="{F81BF2FE-18D6-2D23-CD52-88561487C342}"/>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91" name="Rectangle: Top Corners Rounded 90">
                <a:hlinkClick xmlns:r="http://schemas.openxmlformats.org/officeDocument/2006/relationships" r:id="rId4"/>
                <a:extLst>
                  <a:ext uri="{FF2B5EF4-FFF2-40B4-BE49-F238E27FC236}">
                    <a16:creationId xmlns:a16="http://schemas.microsoft.com/office/drawing/2014/main" id="{FAD47BFE-2EAE-AD53-5301-5D0B8776E8B7}"/>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92" name="Rectangle: Top Corners Rounded 91">
                <a:extLst>
                  <a:ext uri="{FF2B5EF4-FFF2-40B4-BE49-F238E27FC236}">
                    <a16:creationId xmlns:a16="http://schemas.microsoft.com/office/drawing/2014/main" id="{C1F17BAF-0D82-C3A6-BF6D-9FA885DC976B}"/>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 name="Group 10">
              <a:extLst>
                <a:ext uri="{FF2B5EF4-FFF2-40B4-BE49-F238E27FC236}">
                  <a16:creationId xmlns:a16="http://schemas.microsoft.com/office/drawing/2014/main" id="{32795A9E-B19E-5F74-ABEE-710931A2A273}"/>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89" name="Rectangle: Top Corners Rounded 88">
                <a:hlinkClick xmlns:r="http://schemas.openxmlformats.org/officeDocument/2006/relationships" r:id="rId5"/>
                <a:extLst>
                  <a:ext uri="{FF2B5EF4-FFF2-40B4-BE49-F238E27FC236}">
                    <a16:creationId xmlns:a16="http://schemas.microsoft.com/office/drawing/2014/main" id="{5E5F4FE4-EBFD-05C5-89BA-60326EFEF63B}"/>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90" name="Rectangle: Top Corners Rounded 89">
                <a:extLst>
                  <a:ext uri="{FF2B5EF4-FFF2-40B4-BE49-F238E27FC236}">
                    <a16:creationId xmlns:a16="http://schemas.microsoft.com/office/drawing/2014/main" id="{EE4905E9-1E4B-534C-E8CD-4C92884C5C70}"/>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2" name="Group 11">
              <a:extLst>
                <a:ext uri="{FF2B5EF4-FFF2-40B4-BE49-F238E27FC236}">
                  <a16:creationId xmlns:a16="http://schemas.microsoft.com/office/drawing/2014/main" id="{F47CC1EB-596E-43E1-01CB-69F2CAFB6437}"/>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87" name="Rectangle: Top Corners Rounded 86">
                <a:hlinkClick xmlns:r="http://schemas.openxmlformats.org/officeDocument/2006/relationships" r:id="rId6"/>
                <a:extLst>
                  <a:ext uri="{FF2B5EF4-FFF2-40B4-BE49-F238E27FC236}">
                    <a16:creationId xmlns:a16="http://schemas.microsoft.com/office/drawing/2014/main" id="{22EFF68D-E522-E74A-88EC-7D7D48351BF4}"/>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88" name="Rectangle: Top Corners Rounded 87">
                <a:extLst>
                  <a:ext uri="{FF2B5EF4-FFF2-40B4-BE49-F238E27FC236}">
                    <a16:creationId xmlns:a16="http://schemas.microsoft.com/office/drawing/2014/main" id="{66A43E74-115D-A0D3-140B-896C08AAFEEE}"/>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3" name="Rounded Rectangle 33">
              <a:extLst>
                <a:ext uri="{FF2B5EF4-FFF2-40B4-BE49-F238E27FC236}">
                  <a16:creationId xmlns:a16="http://schemas.microsoft.com/office/drawing/2014/main" id="{EA0C3D57-46F6-DA01-FBAA-879D4EB983E1}"/>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14" name="Group 13">
              <a:extLst>
                <a:ext uri="{FF2B5EF4-FFF2-40B4-BE49-F238E27FC236}">
                  <a16:creationId xmlns:a16="http://schemas.microsoft.com/office/drawing/2014/main" id="{BF9F410F-58A2-2D22-2A4E-8212534A24E3}"/>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85" name="Rectangle: Top Corners Rounded 84">
                <a:hlinkClick xmlns:r="http://schemas.openxmlformats.org/officeDocument/2006/relationships" r:id="rId7"/>
                <a:extLst>
                  <a:ext uri="{FF2B5EF4-FFF2-40B4-BE49-F238E27FC236}">
                    <a16:creationId xmlns:a16="http://schemas.microsoft.com/office/drawing/2014/main" id="{E4DEDEE7-0FD7-D430-8D0E-7A940E0AF587}"/>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86" name="Rectangle: Top Corners Rounded 85">
                <a:extLst>
                  <a:ext uri="{FF2B5EF4-FFF2-40B4-BE49-F238E27FC236}">
                    <a16:creationId xmlns:a16="http://schemas.microsoft.com/office/drawing/2014/main" id="{03722731-860B-9967-A557-FAB2208BA778}"/>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 name="Group 14">
              <a:extLst>
                <a:ext uri="{FF2B5EF4-FFF2-40B4-BE49-F238E27FC236}">
                  <a16:creationId xmlns:a16="http://schemas.microsoft.com/office/drawing/2014/main" id="{41B8AC24-BE6A-16D5-F4A5-15EA63A50D1A}"/>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83" name="Rectangle: Top Corners Rounded 82">
                <a:hlinkClick xmlns:r="http://schemas.openxmlformats.org/officeDocument/2006/relationships" r:id="rId8"/>
                <a:extLst>
                  <a:ext uri="{FF2B5EF4-FFF2-40B4-BE49-F238E27FC236}">
                    <a16:creationId xmlns:a16="http://schemas.microsoft.com/office/drawing/2014/main" id="{EC91E635-C358-86F7-3612-C26A3AF84A32}"/>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84" name="Rectangle: Top Corners Rounded 83">
                <a:extLst>
                  <a:ext uri="{FF2B5EF4-FFF2-40B4-BE49-F238E27FC236}">
                    <a16:creationId xmlns:a16="http://schemas.microsoft.com/office/drawing/2014/main" id="{43291F0E-46EF-9383-F630-BD5AE4971A1E}"/>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6" name="Group 15">
              <a:extLst>
                <a:ext uri="{FF2B5EF4-FFF2-40B4-BE49-F238E27FC236}">
                  <a16:creationId xmlns:a16="http://schemas.microsoft.com/office/drawing/2014/main" id="{9C6FA29E-BF54-A5AB-D6D1-76B04ACA0DB3}"/>
                </a:ext>
              </a:extLst>
            </xdr:cNvPr>
            <xdr:cNvGrpSpPr/>
          </xdr:nvGrpSpPr>
          <xdr:grpSpPr>
            <a:xfrm>
              <a:off x="3119852" y="5256023"/>
              <a:ext cx="2731760" cy="2124208"/>
              <a:chOff x="3074147" y="6195660"/>
              <a:chExt cx="2731760" cy="2124208"/>
            </a:xfrm>
          </xdr:grpSpPr>
          <xdr:sp macro="" textlink="">
            <xdr:nvSpPr>
              <xdr:cNvPr id="64" name="Rounded Rectangle 33">
                <a:extLst>
                  <a:ext uri="{FF2B5EF4-FFF2-40B4-BE49-F238E27FC236}">
                    <a16:creationId xmlns:a16="http://schemas.microsoft.com/office/drawing/2014/main" id="{E5494A41-89A8-6E73-8AE4-DEDCF1E47016}"/>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65" name="Group 64">
                <a:extLst>
                  <a:ext uri="{FF2B5EF4-FFF2-40B4-BE49-F238E27FC236}">
                    <a16:creationId xmlns:a16="http://schemas.microsoft.com/office/drawing/2014/main" id="{094DE578-57E3-1530-3DD2-14A3ED15DEB2}"/>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81" name="Rectangle: Top Corners Rounded 80">
                  <a:hlinkClick xmlns:r="http://schemas.openxmlformats.org/officeDocument/2006/relationships" r:id="rId9"/>
                  <a:extLst>
                    <a:ext uri="{FF2B5EF4-FFF2-40B4-BE49-F238E27FC236}">
                      <a16:creationId xmlns:a16="http://schemas.microsoft.com/office/drawing/2014/main" id="{F423664B-4D29-8D0A-13B5-551B87CC43B5}"/>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82" name="Rectangle: Top Corners Rounded 81">
                  <a:extLst>
                    <a:ext uri="{FF2B5EF4-FFF2-40B4-BE49-F238E27FC236}">
                      <a16:creationId xmlns:a16="http://schemas.microsoft.com/office/drawing/2014/main" id="{B802C5C2-1EE2-48B9-17B1-4F052CEC6275}"/>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6" name="Group 65">
                <a:extLst>
                  <a:ext uri="{FF2B5EF4-FFF2-40B4-BE49-F238E27FC236}">
                    <a16:creationId xmlns:a16="http://schemas.microsoft.com/office/drawing/2014/main" id="{62D381E1-1F61-33BC-3B78-18E790738EB5}"/>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79" name="Rectangle: Top Corners Rounded 78">
                  <a:hlinkClick xmlns:r="http://schemas.openxmlformats.org/officeDocument/2006/relationships" r:id="rId10"/>
                  <a:extLst>
                    <a:ext uri="{FF2B5EF4-FFF2-40B4-BE49-F238E27FC236}">
                      <a16:creationId xmlns:a16="http://schemas.microsoft.com/office/drawing/2014/main" id="{F8F89E2E-46AD-2D0B-B13D-7792A93436EE}"/>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80" name="Rectangle: Top Corners Rounded 79">
                  <a:extLst>
                    <a:ext uri="{FF2B5EF4-FFF2-40B4-BE49-F238E27FC236}">
                      <a16:creationId xmlns:a16="http://schemas.microsoft.com/office/drawing/2014/main" id="{C62D3B6B-6D2E-934C-12D8-92FD704EDE1D}"/>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7" name="Group 66">
                <a:extLst>
                  <a:ext uri="{FF2B5EF4-FFF2-40B4-BE49-F238E27FC236}">
                    <a16:creationId xmlns:a16="http://schemas.microsoft.com/office/drawing/2014/main" id="{B43EE23E-786B-541E-3E76-863C497BB6BC}"/>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77" name="Rectangle: Top Corners Rounded 76">
                  <a:hlinkClick xmlns:r="http://schemas.openxmlformats.org/officeDocument/2006/relationships" r:id="rId11"/>
                  <a:extLst>
                    <a:ext uri="{FF2B5EF4-FFF2-40B4-BE49-F238E27FC236}">
                      <a16:creationId xmlns:a16="http://schemas.microsoft.com/office/drawing/2014/main" id="{7881B90E-7805-C1BC-4802-82FAB3378D55}"/>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78" name="Rectangle: Top Corners Rounded 77">
                  <a:extLst>
                    <a:ext uri="{FF2B5EF4-FFF2-40B4-BE49-F238E27FC236}">
                      <a16:creationId xmlns:a16="http://schemas.microsoft.com/office/drawing/2014/main" id="{B8909B6F-244D-0098-4C3D-6C3F129EE05C}"/>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8" name="Group 67">
                <a:extLst>
                  <a:ext uri="{FF2B5EF4-FFF2-40B4-BE49-F238E27FC236}">
                    <a16:creationId xmlns:a16="http://schemas.microsoft.com/office/drawing/2014/main" id="{2464F997-5901-69A3-BAE4-63F8E7F5E071}"/>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75" name="Rectangle: Top Corners Rounded 74">
                  <a:hlinkClick xmlns:r="http://schemas.openxmlformats.org/officeDocument/2006/relationships" r:id="rId12"/>
                  <a:extLst>
                    <a:ext uri="{FF2B5EF4-FFF2-40B4-BE49-F238E27FC236}">
                      <a16:creationId xmlns:a16="http://schemas.microsoft.com/office/drawing/2014/main" id="{D3FEAFD2-0806-8435-BDA7-9DF1279693AA}"/>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76" name="Rectangle: Top Corners Rounded 75">
                  <a:extLst>
                    <a:ext uri="{FF2B5EF4-FFF2-40B4-BE49-F238E27FC236}">
                      <a16:creationId xmlns:a16="http://schemas.microsoft.com/office/drawing/2014/main" id="{2CA28EAC-2ECD-76D4-507A-7B33D6F71623}"/>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9" name="Group 68">
                <a:extLst>
                  <a:ext uri="{FF2B5EF4-FFF2-40B4-BE49-F238E27FC236}">
                    <a16:creationId xmlns:a16="http://schemas.microsoft.com/office/drawing/2014/main" id="{C2C9DF4D-1AFD-016A-6C9A-038E9F8F4E7F}"/>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73" name="Rectangle: Top Corners Rounded 72">
                  <a:hlinkClick xmlns:r="http://schemas.openxmlformats.org/officeDocument/2006/relationships" r:id="rId13"/>
                  <a:extLst>
                    <a:ext uri="{FF2B5EF4-FFF2-40B4-BE49-F238E27FC236}">
                      <a16:creationId xmlns:a16="http://schemas.microsoft.com/office/drawing/2014/main" id="{6843FBCC-4B14-5DDF-C6F2-F69EB72AA3BA}"/>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74" name="Rectangle: Top Corners Rounded 73">
                  <a:extLst>
                    <a:ext uri="{FF2B5EF4-FFF2-40B4-BE49-F238E27FC236}">
                      <a16:creationId xmlns:a16="http://schemas.microsoft.com/office/drawing/2014/main" id="{78248630-C106-A2A9-9CC7-F3E1224D2D91}"/>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0" name="Group 69">
                <a:extLst>
                  <a:ext uri="{FF2B5EF4-FFF2-40B4-BE49-F238E27FC236}">
                    <a16:creationId xmlns:a16="http://schemas.microsoft.com/office/drawing/2014/main" id="{8E8C4F95-28C5-3A05-C887-A27F43EE53C3}"/>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71" name="Rectangle: Top Corners Rounded 70">
                  <a:hlinkClick xmlns:r="http://schemas.openxmlformats.org/officeDocument/2006/relationships" r:id="rId14"/>
                  <a:extLst>
                    <a:ext uri="{FF2B5EF4-FFF2-40B4-BE49-F238E27FC236}">
                      <a16:creationId xmlns:a16="http://schemas.microsoft.com/office/drawing/2014/main" id="{7A8C8DDA-DE7E-1CD5-BC52-5AE0EFE44D39}"/>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72" name="Rectangle: Top Corners Rounded 71">
                  <a:extLst>
                    <a:ext uri="{FF2B5EF4-FFF2-40B4-BE49-F238E27FC236}">
                      <a16:creationId xmlns:a16="http://schemas.microsoft.com/office/drawing/2014/main" id="{DA4B51C4-B817-497D-D290-46CE131F97C8}"/>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17" name="Group 16">
              <a:extLst>
                <a:ext uri="{FF2B5EF4-FFF2-40B4-BE49-F238E27FC236}">
                  <a16:creationId xmlns:a16="http://schemas.microsoft.com/office/drawing/2014/main" id="{23238286-4DB8-7E4E-9069-12DCBDF75A4D}"/>
                </a:ext>
              </a:extLst>
            </xdr:cNvPr>
            <xdr:cNvGrpSpPr/>
          </xdr:nvGrpSpPr>
          <xdr:grpSpPr>
            <a:xfrm>
              <a:off x="3119852" y="7457030"/>
              <a:ext cx="2743628" cy="2151640"/>
              <a:chOff x="3074147" y="8433176"/>
              <a:chExt cx="2743628" cy="2151640"/>
            </a:xfrm>
          </xdr:grpSpPr>
          <xdr:sp macro="" textlink="">
            <xdr:nvSpPr>
              <xdr:cNvPr id="45" name="Rounded Rectangle 33">
                <a:extLst>
                  <a:ext uri="{FF2B5EF4-FFF2-40B4-BE49-F238E27FC236}">
                    <a16:creationId xmlns:a16="http://schemas.microsoft.com/office/drawing/2014/main" id="{BBB2E05A-7D60-C5E6-807C-B8D558911B77}"/>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46" name="Group 45">
                <a:extLst>
                  <a:ext uri="{FF2B5EF4-FFF2-40B4-BE49-F238E27FC236}">
                    <a16:creationId xmlns:a16="http://schemas.microsoft.com/office/drawing/2014/main" id="{DF6DD5AA-BA34-025E-555A-0F8CA0756AB7}"/>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62" name="Rectangle: Top Corners Rounded 61">
                  <a:hlinkClick xmlns:r="http://schemas.openxmlformats.org/officeDocument/2006/relationships" r:id="rId15"/>
                  <a:extLst>
                    <a:ext uri="{FF2B5EF4-FFF2-40B4-BE49-F238E27FC236}">
                      <a16:creationId xmlns:a16="http://schemas.microsoft.com/office/drawing/2014/main" id="{3751CE2D-8BF6-6DEE-41E6-B6DBB0FB3703}"/>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63" name="Rectangle: Top Corners Rounded 62">
                  <a:extLst>
                    <a:ext uri="{FF2B5EF4-FFF2-40B4-BE49-F238E27FC236}">
                      <a16:creationId xmlns:a16="http://schemas.microsoft.com/office/drawing/2014/main" id="{BC1753E5-9ED9-CCEE-7CCB-45B2F70CC4EF}"/>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7" name="Group 46">
                <a:extLst>
                  <a:ext uri="{FF2B5EF4-FFF2-40B4-BE49-F238E27FC236}">
                    <a16:creationId xmlns:a16="http://schemas.microsoft.com/office/drawing/2014/main" id="{350DAFBF-4212-34A2-75B4-329280F525CD}"/>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60" name="Rectangle: Top Corners Rounded 59">
                  <a:hlinkClick xmlns:r="http://schemas.openxmlformats.org/officeDocument/2006/relationships" r:id="rId16"/>
                  <a:extLst>
                    <a:ext uri="{FF2B5EF4-FFF2-40B4-BE49-F238E27FC236}">
                      <a16:creationId xmlns:a16="http://schemas.microsoft.com/office/drawing/2014/main" id="{985010E4-C0A4-6F2A-675D-5C984B61E4DA}"/>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61" name="Rectangle: Top Corners Rounded 60">
                  <a:extLst>
                    <a:ext uri="{FF2B5EF4-FFF2-40B4-BE49-F238E27FC236}">
                      <a16:creationId xmlns:a16="http://schemas.microsoft.com/office/drawing/2014/main" id="{9B58CBFA-E266-DDFD-6D7B-8BCF730E6F21}"/>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8" name="Group 47">
                <a:extLst>
                  <a:ext uri="{FF2B5EF4-FFF2-40B4-BE49-F238E27FC236}">
                    <a16:creationId xmlns:a16="http://schemas.microsoft.com/office/drawing/2014/main" id="{4C616E23-2CFF-D199-C4EE-457B249DC0E3}"/>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58" name="Rectangle: Top Corners Rounded 57">
                  <a:hlinkClick xmlns:r="http://schemas.openxmlformats.org/officeDocument/2006/relationships" r:id="rId17"/>
                  <a:extLst>
                    <a:ext uri="{FF2B5EF4-FFF2-40B4-BE49-F238E27FC236}">
                      <a16:creationId xmlns:a16="http://schemas.microsoft.com/office/drawing/2014/main" id="{0AA32471-E85F-9A86-0C7E-3A4FD37C6AC0}"/>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59" name="Rectangle: Top Corners Rounded 58">
                  <a:extLst>
                    <a:ext uri="{FF2B5EF4-FFF2-40B4-BE49-F238E27FC236}">
                      <a16:creationId xmlns:a16="http://schemas.microsoft.com/office/drawing/2014/main" id="{C289282C-0777-6426-7B70-23D557C6604C}"/>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9" name="Group 48">
                <a:extLst>
                  <a:ext uri="{FF2B5EF4-FFF2-40B4-BE49-F238E27FC236}">
                    <a16:creationId xmlns:a16="http://schemas.microsoft.com/office/drawing/2014/main" id="{9ACE0F7A-1927-7659-EB53-7444B89A4A70}"/>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56" name="Rectangle: Top Corners Rounded 55">
                  <a:hlinkClick xmlns:r="http://schemas.openxmlformats.org/officeDocument/2006/relationships" r:id="rId18"/>
                  <a:extLst>
                    <a:ext uri="{FF2B5EF4-FFF2-40B4-BE49-F238E27FC236}">
                      <a16:creationId xmlns:a16="http://schemas.microsoft.com/office/drawing/2014/main" id="{9C6E0334-CEFC-656F-A93B-97478117FCA9}"/>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57" name="Rectangle: Top Corners Rounded 56">
                  <a:extLst>
                    <a:ext uri="{FF2B5EF4-FFF2-40B4-BE49-F238E27FC236}">
                      <a16:creationId xmlns:a16="http://schemas.microsoft.com/office/drawing/2014/main" id="{773C7C8E-5144-6F1C-0BCF-2EED68DDABCC}"/>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0" name="Group 49">
                <a:extLst>
                  <a:ext uri="{FF2B5EF4-FFF2-40B4-BE49-F238E27FC236}">
                    <a16:creationId xmlns:a16="http://schemas.microsoft.com/office/drawing/2014/main" id="{07C2D59E-261C-78A2-0E1D-95FB8D3E992D}"/>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54" name="Rectangle: Top Corners Rounded 53">
                  <a:hlinkClick xmlns:r="http://schemas.openxmlformats.org/officeDocument/2006/relationships" r:id="rId19"/>
                  <a:extLst>
                    <a:ext uri="{FF2B5EF4-FFF2-40B4-BE49-F238E27FC236}">
                      <a16:creationId xmlns:a16="http://schemas.microsoft.com/office/drawing/2014/main" id="{FB17AB88-370F-3212-AB63-38498B01F353}"/>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55" name="Rectangle: Top Corners Rounded 54">
                  <a:extLst>
                    <a:ext uri="{FF2B5EF4-FFF2-40B4-BE49-F238E27FC236}">
                      <a16:creationId xmlns:a16="http://schemas.microsoft.com/office/drawing/2014/main" id="{6EBB6BFA-6D99-8EA7-AC48-704DDFFD992E}"/>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1" name="Group 50">
                <a:extLst>
                  <a:ext uri="{FF2B5EF4-FFF2-40B4-BE49-F238E27FC236}">
                    <a16:creationId xmlns:a16="http://schemas.microsoft.com/office/drawing/2014/main" id="{7843BEE8-62E5-4295-D29B-CDA310E9D53E}"/>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52" name="Rectangle: Top Corners Rounded 51">
                  <a:hlinkClick xmlns:r="http://schemas.openxmlformats.org/officeDocument/2006/relationships" r:id="rId20"/>
                  <a:extLst>
                    <a:ext uri="{FF2B5EF4-FFF2-40B4-BE49-F238E27FC236}">
                      <a16:creationId xmlns:a16="http://schemas.microsoft.com/office/drawing/2014/main" id="{A713F19C-B405-1068-810A-7EEEA15941EC}"/>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53" name="Rectangle: Top Corners Rounded 52">
                  <a:extLst>
                    <a:ext uri="{FF2B5EF4-FFF2-40B4-BE49-F238E27FC236}">
                      <a16:creationId xmlns:a16="http://schemas.microsoft.com/office/drawing/2014/main" id="{90F02A43-FE46-E3D1-CDF3-CE2F3954C62E}"/>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18" name="Rounded Rectangle 33">
              <a:extLst>
                <a:ext uri="{FF2B5EF4-FFF2-40B4-BE49-F238E27FC236}">
                  <a16:creationId xmlns:a16="http://schemas.microsoft.com/office/drawing/2014/main" id="{024D15B8-589E-B64E-1556-28193DA2F8AC}"/>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19" name="Group 18">
              <a:extLst>
                <a:ext uri="{FF2B5EF4-FFF2-40B4-BE49-F238E27FC236}">
                  <a16:creationId xmlns:a16="http://schemas.microsoft.com/office/drawing/2014/main" id="{555292C2-2167-A020-F20C-4EEC8B23A0D3}"/>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43" name="Rectangle: Top Corners Rounded 42">
                <a:hlinkClick xmlns:r="http://schemas.openxmlformats.org/officeDocument/2006/relationships" r:id="rId21"/>
                <a:extLst>
                  <a:ext uri="{FF2B5EF4-FFF2-40B4-BE49-F238E27FC236}">
                    <a16:creationId xmlns:a16="http://schemas.microsoft.com/office/drawing/2014/main" id="{126CCBDC-3480-795C-30E4-FD19DF5F1473}"/>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44" name="Rectangle: Top Corners Rounded 43">
                <a:extLst>
                  <a:ext uri="{FF2B5EF4-FFF2-40B4-BE49-F238E27FC236}">
                    <a16:creationId xmlns:a16="http://schemas.microsoft.com/office/drawing/2014/main" id="{B19672DF-A962-7749-48CF-62FD942843CF}"/>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0" name="Group 19">
              <a:extLst>
                <a:ext uri="{FF2B5EF4-FFF2-40B4-BE49-F238E27FC236}">
                  <a16:creationId xmlns:a16="http://schemas.microsoft.com/office/drawing/2014/main" id="{FB8578FF-5804-8C4F-DBA7-2C3091BF047E}"/>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41" name="Rectangle: Top Corners Rounded 40">
                <a:hlinkClick xmlns:r="http://schemas.openxmlformats.org/officeDocument/2006/relationships" r:id="rId22"/>
                <a:extLst>
                  <a:ext uri="{FF2B5EF4-FFF2-40B4-BE49-F238E27FC236}">
                    <a16:creationId xmlns:a16="http://schemas.microsoft.com/office/drawing/2014/main" id="{F33C9669-5C7E-B3B9-09AC-33E3CBE6C58C}"/>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42" name="Rectangle: Top Corners Rounded 41">
                <a:extLst>
                  <a:ext uri="{FF2B5EF4-FFF2-40B4-BE49-F238E27FC236}">
                    <a16:creationId xmlns:a16="http://schemas.microsoft.com/office/drawing/2014/main" id="{99AD538A-8C55-9421-9843-CAFE132D61B0}"/>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1" name="Group 20">
              <a:extLst>
                <a:ext uri="{FF2B5EF4-FFF2-40B4-BE49-F238E27FC236}">
                  <a16:creationId xmlns:a16="http://schemas.microsoft.com/office/drawing/2014/main" id="{C28B21CD-B77D-76E2-CCF7-1220A2CF5CE7}"/>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39" name="Rectangle: Top Corners Rounded 38">
                <a:hlinkClick xmlns:r="http://schemas.openxmlformats.org/officeDocument/2006/relationships" r:id="rId23"/>
                <a:extLst>
                  <a:ext uri="{FF2B5EF4-FFF2-40B4-BE49-F238E27FC236}">
                    <a16:creationId xmlns:a16="http://schemas.microsoft.com/office/drawing/2014/main" id="{12C1134B-44F0-8CFD-8CED-0970654F9670}"/>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40" name="Rectangle: Top Corners Rounded 39">
                <a:extLst>
                  <a:ext uri="{FF2B5EF4-FFF2-40B4-BE49-F238E27FC236}">
                    <a16:creationId xmlns:a16="http://schemas.microsoft.com/office/drawing/2014/main" id="{C9D2B220-3C55-2ECA-A0D2-5B33013A7746}"/>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2" name="Group 21">
              <a:extLst>
                <a:ext uri="{FF2B5EF4-FFF2-40B4-BE49-F238E27FC236}">
                  <a16:creationId xmlns:a16="http://schemas.microsoft.com/office/drawing/2014/main" id="{8C8D8F59-AE01-AAB5-6792-B4528A9E724C}"/>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37" name="Rectangle: Top Corners Rounded 36">
                <a:hlinkClick xmlns:r="http://schemas.openxmlformats.org/officeDocument/2006/relationships" r:id="rId24"/>
                <a:extLst>
                  <a:ext uri="{FF2B5EF4-FFF2-40B4-BE49-F238E27FC236}">
                    <a16:creationId xmlns:a16="http://schemas.microsoft.com/office/drawing/2014/main" id="{712EC10B-F5A6-DF34-30AA-5FBFF43DCA72}"/>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38" name="Rectangle: Top Corners Rounded 37">
                <a:extLst>
                  <a:ext uri="{FF2B5EF4-FFF2-40B4-BE49-F238E27FC236}">
                    <a16:creationId xmlns:a16="http://schemas.microsoft.com/office/drawing/2014/main" id="{59C05080-0741-B088-A110-005BB7446102}"/>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3" name="Group 22">
              <a:extLst>
                <a:ext uri="{FF2B5EF4-FFF2-40B4-BE49-F238E27FC236}">
                  <a16:creationId xmlns:a16="http://schemas.microsoft.com/office/drawing/2014/main" id="{8DBDDAF1-9835-5C5B-D61F-0033323F8433}"/>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35" name="Rectangle: Top Corners Rounded 34">
                <a:hlinkClick xmlns:r="http://schemas.openxmlformats.org/officeDocument/2006/relationships" r:id="rId25"/>
                <a:extLst>
                  <a:ext uri="{FF2B5EF4-FFF2-40B4-BE49-F238E27FC236}">
                    <a16:creationId xmlns:a16="http://schemas.microsoft.com/office/drawing/2014/main" id="{1F644714-6AE8-C02C-7CE1-3CCAF945906E}"/>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36" name="Rectangle: Top Corners Rounded 35">
                <a:extLst>
                  <a:ext uri="{FF2B5EF4-FFF2-40B4-BE49-F238E27FC236}">
                    <a16:creationId xmlns:a16="http://schemas.microsoft.com/office/drawing/2014/main" id="{A3567703-78F3-B7A9-5FB1-4A0297C51588}"/>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4" name="Group 23">
              <a:extLst>
                <a:ext uri="{FF2B5EF4-FFF2-40B4-BE49-F238E27FC236}">
                  <a16:creationId xmlns:a16="http://schemas.microsoft.com/office/drawing/2014/main" id="{12F841E6-4AB7-62AB-26E4-50C5404953A9}"/>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33" name="Rectangle: Top Corners Rounded 32">
                <a:hlinkClick xmlns:r="http://schemas.openxmlformats.org/officeDocument/2006/relationships" r:id="rId26"/>
                <a:extLst>
                  <a:ext uri="{FF2B5EF4-FFF2-40B4-BE49-F238E27FC236}">
                    <a16:creationId xmlns:a16="http://schemas.microsoft.com/office/drawing/2014/main" id="{795AC88E-281C-150A-02A7-3E0E08F3BDD2}"/>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34" name="Rectangle: Top Corners Rounded 33">
                <a:extLst>
                  <a:ext uri="{FF2B5EF4-FFF2-40B4-BE49-F238E27FC236}">
                    <a16:creationId xmlns:a16="http://schemas.microsoft.com/office/drawing/2014/main" id="{78DD5D9A-4E9F-8F5F-CC14-B29F19E987D8}"/>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5" name="Group 24">
              <a:extLst>
                <a:ext uri="{FF2B5EF4-FFF2-40B4-BE49-F238E27FC236}">
                  <a16:creationId xmlns:a16="http://schemas.microsoft.com/office/drawing/2014/main" id="{BDEBA402-68D2-5F58-423D-07AA3E075CAC}"/>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31" name="Rectangle: Top Corners Rounded 30">
                <a:hlinkClick xmlns:r="http://schemas.openxmlformats.org/officeDocument/2006/relationships" r:id="rId27"/>
                <a:extLst>
                  <a:ext uri="{FF2B5EF4-FFF2-40B4-BE49-F238E27FC236}">
                    <a16:creationId xmlns:a16="http://schemas.microsoft.com/office/drawing/2014/main" id="{B0EF9728-70A4-E299-A7A1-2B53B8C57B7C}"/>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32" name="Rectangle: Top Corners Rounded 31">
                <a:extLst>
                  <a:ext uri="{FF2B5EF4-FFF2-40B4-BE49-F238E27FC236}">
                    <a16:creationId xmlns:a16="http://schemas.microsoft.com/office/drawing/2014/main" id="{7CBCF7D5-87FC-A3F3-BBA5-8F09E01BD2D3}"/>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6" name="Group 25">
              <a:extLst>
                <a:ext uri="{FF2B5EF4-FFF2-40B4-BE49-F238E27FC236}">
                  <a16:creationId xmlns:a16="http://schemas.microsoft.com/office/drawing/2014/main" id="{6733BD9B-1BE5-FDFD-6FBD-F13D7A1F1B1F}"/>
                </a:ext>
              </a:extLst>
            </xdr:cNvPr>
            <xdr:cNvGrpSpPr/>
          </xdr:nvGrpSpPr>
          <xdr:grpSpPr>
            <a:xfrm>
              <a:off x="3131721" y="9724270"/>
              <a:ext cx="2731751" cy="505190"/>
              <a:chOff x="3074147" y="10723689"/>
              <a:chExt cx="2731751" cy="505190"/>
            </a:xfrm>
          </xdr:grpSpPr>
          <xdr:grpSp>
            <xdr:nvGrpSpPr>
              <xdr:cNvPr id="27" name="Group 26">
                <a:extLst>
                  <a:ext uri="{FF2B5EF4-FFF2-40B4-BE49-F238E27FC236}">
                    <a16:creationId xmlns:a16="http://schemas.microsoft.com/office/drawing/2014/main" id="{6FE1B10F-DAD2-A5C2-52AA-9EC4687E7F3B}"/>
                  </a:ext>
                </a:extLst>
              </xdr:cNvPr>
              <xdr:cNvGrpSpPr/>
            </xdr:nvGrpSpPr>
            <xdr:grpSpPr>
              <a:xfrm>
                <a:off x="3259952" y="10953495"/>
                <a:ext cx="2545946" cy="275384"/>
                <a:chOff x="3271821" y="10945459"/>
                <a:chExt cx="2545946" cy="275384"/>
              </a:xfrm>
            </xdr:grpSpPr>
            <xdr:sp macro="" textlink="">
              <xdr:nvSpPr>
                <xdr:cNvPr id="29" name="Rectangle: Top Corners Rounded 28">
                  <a:hlinkClick xmlns:r="http://schemas.openxmlformats.org/officeDocument/2006/relationships" r:id="rId28"/>
                  <a:extLst>
                    <a:ext uri="{FF2B5EF4-FFF2-40B4-BE49-F238E27FC236}">
                      <a16:creationId xmlns:a16="http://schemas.microsoft.com/office/drawing/2014/main" id="{108F634F-08A8-B046-AE41-C0E16AF668A3}"/>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30" name="Rectangle: Top Corners Rounded 29">
                  <a:extLst>
                    <a:ext uri="{FF2B5EF4-FFF2-40B4-BE49-F238E27FC236}">
                      <a16:creationId xmlns:a16="http://schemas.microsoft.com/office/drawing/2014/main" id="{9743092D-77E2-86A6-5FF1-06F2DCA5CB7C}"/>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28" name="Rounded Rectangle 33">
                <a:extLst>
                  <a:ext uri="{FF2B5EF4-FFF2-40B4-BE49-F238E27FC236}">
                    <a16:creationId xmlns:a16="http://schemas.microsoft.com/office/drawing/2014/main" id="{9EFC7B1B-A7D4-8B1F-DF75-DF55846E5CDB}"/>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7" name="Rectangle: Top Corners Rounded 6">
            <a:hlinkClick xmlns:r="http://schemas.openxmlformats.org/officeDocument/2006/relationships" r:id="rId29"/>
            <a:extLst>
              <a:ext uri="{FF2B5EF4-FFF2-40B4-BE49-F238E27FC236}">
                <a16:creationId xmlns:a16="http://schemas.microsoft.com/office/drawing/2014/main" id="{226698C6-2756-C5C0-7EB1-0C971ACFCFEA}"/>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8" name="Rectangle: Top Corners Rounded 7">
            <a:extLst>
              <a:ext uri="{FF2B5EF4-FFF2-40B4-BE49-F238E27FC236}">
                <a16:creationId xmlns:a16="http://schemas.microsoft.com/office/drawing/2014/main" id="{C87CCAC8-EC60-FD4C-333E-E34F31B4729E}"/>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227330</xdr:colOff>
      <xdr:row>0</xdr:row>
      <xdr:rowOff>60960</xdr:rowOff>
    </xdr:from>
    <xdr:to>
      <xdr:col>0</xdr:col>
      <xdr:colOff>227330</xdr:colOff>
      <xdr:row>3</xdr:row>
      <xdr:rowOff>11521</xdr:rowOff>
    </xdr:to>
    <xdr:pic>
      <xdr:nvPicPr>
        <xdr:cNvPr id="2" name="Picture 84">
          <a:hlinkClick xmlns:r="http://schemas.openxmlformats.org/officeDocument/2006/relationships" r:id="rId1"/>
          <a:extLst>
            <a:ext uri="{FF2B5EF4-FFF2-40B4-BE49-F238E27FC236}">
              <a16:creationId xmlns:a16="http://schemas.microsoft.com/office/drawing/2014/main" id="{31699677-A91D-4941-A50F-D7B03C4649E4}"/>
            </a:ext>
          </a:extLst>
        </xdr:cNvPr>
        <xdr:cNvPicPr>
          <a:picLocks noChangeAspect="1"/>
        </xdr:cNvPicPr>
      </xdr:nvPicPr>
      <xdr:blipFill>
        <a:blip xmlns:r="http://schemas.openxmlformats.org/officeDocument/2006/relationships" r:embed="rId2"/>
        <a:stretch>
          <a:fillRect/>
        </a:stretch>
      </xdr:blipFill>
      <xdr:spPr>
        <a:xfrm>
          <a:off x="227330" y="60960"/>
          <a:ext cx="2451768" cy="562882"/>
        </a:xfrm>
        <a:prstGeom prst="rect">
          <a:avLst/>
        </a:prstGeom>
      </xdr:spPr>
    </xdr:pic>
    <xdr:clientData/>
  </xdr:twoCellAnchor>
  <xdr:twoCellAnchor editAs="oneCell">
    <xdr:from>
      <xdr:col>1</xdr:col>
      <xdr:colOff>0</xdr:colOff>
      <xdr:row>0</xdr:row>
      <xdr:rowOff>0</xdr:rowOff>
    </xdr:from>
    <xdr:to>
      <xdr:col>3</xdr:col>
      <xdr:colOff>126670</xdr:colOff>
      <xdr:row>2</xdr:row>
      <xdr:rowOff>142875</xdr:rowOff>
    </xdr:to>
    <xdr:pic>
      <xdr:nvPicPr>
        <xdr:cNvPr id="7" name="Picture 6">
          <a:extLst>
            <a:ext uri="{FF2B5EF4-FFF2-40B4-BE49-F238E27FC236}">
              <a16:creationId xmlns:a16="http://schemas.microsoft.com/office/drawing/2014/main" id="{92B9B018-84D9-4C02-B1EC-D781C63218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2143" y="0"/>
          <a:ext cx="1487384" cy="52387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114BD436-BA8B-2D7A-3332-B0FBF0BB328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X26A0T</a:t>
          </a:r>
        </a:p>
      </xdr:txBody>
    </xdr:sp>
    <xdr:clientData/>
  </xdr:twoCellAnchor>
  <xdr:twoCellAnchor>
    <xdr:from>
      <xdr:col>0</xdr:col>
      <xdr:colOff>82176</xdr:colOff>
      <xdr:row>8</xdr:row>
      <xdr:rowOff>44824</xdr:rowOff>
    </xdr:from>
    <xdr:to>
      <xdr:col>4</xdr:col>
      <xdr:colOff>574303</xdr:colOff>
      <xdr:row>51</xdr:row>
      <xdr:rowOff>8048</xdr:rowOff>
    </xdr:to>
    <xdr:grpSp>
      <xdr:nvGrpSpPr>
        <xdr:cNvPr id="249" name="Group 248">
          <a:extLst>
            <a:ext uri="{FF2B5EF4-FFF2-40B4-BE49-F238E27FC236}">
              <a16:creationId xmlns:a16="http://schemas.microsoft.com/office/drawing/2014/main" id="{4331FBE0-5B91-42D1-A7DF-8C97F946BB00}"/>
            </a:ext>
          </a:extLst>
        </xdr:cNvPr>
        <xdr:cNvGrpSpPr/>
      </xdr:nvGrpSpPr>
      <xdr:grpSpPr>
        <a:xfrm>
          <a:off x="82176" y="1479177"/>
          <a:ext cx="2789333" cy="10306253"/>
          <a:chOff x="3074147" y="344955"/>
          <a:chExt cx="2789333" cy="10216606"/>
        </a:xfrm>
      </xdr:grpSpPr>
      <xdr:grpSp>
        <xdr:nvGrpSpPr>
          <xdr:cNvPr id="250" name="Group 249">
            <a:extLst>
              <a:ext uri="{FF2B5EF4-FFF2-40B4-BE49-F238E27FC236}">
                <a16:creationId xmlns:a16="http://schemas.microsoft.com/office/drawing/2014/main" id="{10B0CB54-06EB-83EA-8829-C5944D9848EC}"/>
              </a:ext>
            </a:extLst>
          </xdr:cNvPr>
          <xdr:cNvGrpSpPr/>
        </xdr:nvGrpSpPr>
        <xdr:grpSpPr>
          <a:xfrm>
            <a:off x="3074147" y="344955"/>
            <a:ext cx="2789333" cy="9884505"/>
            <a:chOff x="3074147" y="344955"/>
            <a:chExt cx="2789333" cy="9884505"/>
          </a:xfrm>
        </xdr:grpSpPr>
        <xdr:grpSp>
          <xdr:nvGrpSpPr>
            <xdr:cNvPr id="253" name="Group 252">
              <a:extLst>
                <a:ext uri="{FF2B5EF4-FFF2-40B4-BE49-F238E27FC236}">
                  <a16:creationId xmlns:a16="http://schemas.microsoft.com/office/drawing/2014/main" id="{525401F8-7EE8-B24C-29CC-F27911996CFF}"/>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337" name="Rectangle: Top Corners Rounded 336">
                <a:hlinkClick xmlns:r="http://schemas.openxmlformats.org/officeDocument/2006/relationships" r:id="rId4"/>
                <a:extLst>
                  <a:ext uri="{FF2B5EF4-FFF2-40B4-BE49-F238E27FC236}">
                    <a16:creationId xmlns:a16="http://schemas.microsoft.com/office/drawing/2014/main" id="{634AB796-DEB6-EF4B-096A-EC5F1B9FA5A7}"/>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338" name="Rectangle: Top Corners Rounded 337">
                <a:extLst>
                  <a:ext uri="{FF2B5EF4-FFF2-40B4-BE49-F238E27FC236}">
                    <a16:creationId xmlns:a16="http://schemas.microsoft.com/office/drawing/2014/main" id="{94CBA4E7-85BA-BF8A-BEB0-1DEF51CA568F}"/>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54" name="Group 253">
              <a:extLst>
                <a:ext uri="{FF2B5EF4-FFF2-40B4-BE49-F238E27FC236}">
                  <a16:creationId xmlns:a16="http://schemas.microsoft.com/office/drawing/2014/main" id="{21AD7954-B84B-38CD-DD51-7FB326606D9B}"/>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335" name="Rectangle: Top Corners Rounded 334">
                <a:hlinkClick xmlns:r="http://schemas.openxmlformats.org/officeDocument/2006/relationships" r:id="rId5"/>
                <a:extLst>
                  <a:ext uri="{FF2B5EF4-FFF2-40B4-BE49-F238E27FC236}">
                    <a16:creationId xmlns:a16="http://schemas.microsoft.com/office/drawing/2014/main" id="{E4584269-707D-E812-932D-48024BE664A0}"/>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336" name="Rectangle: Top Corners Rounded 335">
                <a:extLst>
                  <a:ext uri="{FF2B5EF4-FFF2-40B4-BE49-F238E27FC236}">
                    <a16:creationId xmlns:a16="http://schemas.microsoft.com/office/drawing/2014/main" id="{27F3C2AA-F14B-B5A9-669A-2D97BFA0F85E}"/>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55" name="Group 254">
              <a:extLst>
                <a:ext uri="{FF2B5EF4-FFF2-40B4-BE49-F238E27FC236}">
                  <a16:creationId xmlns:a16="http://schemas.microsoft.com/office/drawing/2014/main" id="{603D7AD8-B7C9-6021-66CA-363DC6137B05}"/>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333" name="Rectangle: Top Corners Rounded 332">
                <a:hlinkClick xmlns:r="http://schemas.openxmlformats.org/officeDocument/2006/relationships" r:id="rId6"/>
                <a:extLst>
                  <a:ext uri="{FF2B5EF4-FFF2-40B4-BE49-F238E27FC236}">
                    <a16:creationId xmlns:a16="http://schemas.microsoft.com/office/drawing/2014/main" id="{2AEF63F3-5671-6A2C-EA4E-6BADFF145499}"/>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334" name="Rectangle: Top Corners Rounded 333">
                <a:extLst>
                  <a:ext uri="{FF2B5EF4-FFF2-40B4-BE49-F238E27FC236}">
                    <a16:creationId xmlns:a16="http://schemas.microsoft.com/office/drawing/2014/main" id="{DE30FF4F-1E6D-8411-45D9-5387C9FAB400}"/>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56" name="Group 255">
              <a:extLst>
                <a:ext uri="{FF2B5EF4-FFF2-40B4-BE49-F238E27FC236}">
                  <a16:creationId xmlns:a16="http://schemas.microsoft.com/office/drawing/2014/main" id="{4A595608-2DF8-A161-373D-D7E268754519}"/>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331" name="Rectangle: Top Corners Rounded 330">
                <a:hlinkClick xmlns:r="http://schemas.openxmlformats.org/officeDocument/2006/relationships" r:id="rId7"/>
                <a:extLst>
                  <a:ext uri="{FF2B5EF4-FFF2-40B4-BE49-F238E27FC236}">
                    <a16:creationId xmlns:a16="http://schemas.microsoft.com/office/drawing/2014/main" id="{A60DA66C-627D-93EF-F348-D572754F06B7}"/>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332" name="Rectangle: Top Corners Rounded 331">
                <a:extLst>
                  <a:ext uri="{FF2B5EF4-FFF2-40B4-BE49-F238E27FC236}">
                    <a16:creationId xmlns:a16="http://schemas.microsoft.com/office/drawing/2014/main" id="{C93BA0DA-CEF3-CBCE-2F7C-31D1E9EAEF6A}"/>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257" name="Rounded Rectangle 33">
              <a:extLst>
                <a:ext uri="{FF2B5EF4-FFF2-40B4-BE49-F238E27FC236}">
                  <a16:creationId xmlns:a16="http://schemas.microsoft.com/office/drawing/2014/main" id="{CA8D2B56-A1AD-2DA0-E599-BED96C751C7C}"/>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258" name="Group 257">
              <a:extLst>
                <a:ext uri="{FF2B5EF4-FFF2-40B4-BE49-F238E27FC236}">
                  <a16:creationId xmlns:a16="http://schemas.microsoft.com/office/drawing/2014/main" id="{B12FFD0D-BBE9-9AFD-9799-6DFCA355F614}"/>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329" name="Rectangle: Top Corners Rounded 328">
                <a:hlinkClick xmlns:r="http://schemas.openxmlformats.org/officeDocument/2006/relationships" r:id="rId8"/>
                <a:extLst>
                  <a:ext uri="{FF2B5EF4-FFF2-40B4-BE49-F238E27FC236}">
                    <a16:creationId xmlns:a16="http://schemas.microsoft.com/office/drawing/2014/main" id="{43C1F6E6-88D2-A755-F041-73E98A2EBD46}"/>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330" name="Rectangle: Top Corners Rounded 329">
                <a:extLst>
                  <a:ext uri="{FF2B5EF4-FFF2-40B4-BE49-F238E27FC236}">
                    <a16:creationId xmlns:a16="http://schemas.microsoft.com/office/drawing/2014/main" id="{E528DD6B-1111-6DB8-3B1A-D3A32D685616}"/>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59" name="Group 258">
              <a:extLst>
                <a:ext uri="{FF2B5EF4-FFF2-40B4-BE49-F238E27FC236}">
                  <a16:creationId xmlns:a16="http://schemas.microsoft.com/office/drawing/2014/main" id="{6F430873-EAAB-7F35-BDE1-92C7396D6B4C}"/>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327" name="Rectangle: Top Corners Rounded 326">
                <a:hlinkClick xmlns:r="http://schemas.openxmlformats.org/officeDocument/2006/relationships" r:id="rId9"/>
                <a:extLst>
                  <a:ext uri="{FF2B5EF4-FFF2-40B4-BE49-F238E27FC236}">
                    <a16:creationId xmlns:a16="http://schemas.microsoft.com/office/drawing/2014/main" id="{CD37ABD5-25A0-6831-E976-14E78DDF7F84}"/>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328" name="Rectangle: Top Corners Rounded 327">
                <a:extLst>
                  <a:ext uri="{FF2B5EF4-FFF2-40B4-BE49-F238E27FC236}">
                    <a16:creationId xmlns:a16="http://schemas.microsoft.com/office/drawing/2014/main" id="{FE6D193A-E749-FEF2-286D-21A2B5DE5370}"/>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60" name="Group 259">
              <a:extLst>
                <a:ext uri="{FF2B5EF4-FFF2-40B4-BE49-F238E27FC236}">
                  <a16:creationId xmlns:a16="http://schemas.microsoft.com/office/drawing/2014/main" id="{E5609834-1E94-59BA-3C73-0ABD11FC30F3}"/>
                </a:ext>
              </a:extLst>
            </xdr:cNvPr>
            <xdr:cNvGrpSpPr/>
          </xdr:nvGrpSpPr>
          <xdr:grpSpPr>
            <a:xfrm>
              <a:off x="3119852" y="5256023"/>
              <a:ext cx="2731760" cy="2124208"/>
              <a:chOff x="3074147" y="6195660"/>
              <a:chExt cx="2731760" cy="2124208"/>
            </a:xfrm>
          </xdr:grpSpPr>
          <xdr:sp macro="" textlink="">
            <xdr:nvSpPr>
              <xdr:cNvPr id="308" name="Rounded Rectangle 33">
                <a:extLst>
                  <a:ext uri="{FF2B5EF4-FFF2-40B4-BE49-F238E27FC236}">
                    <a16:creationId xmlns:a16="http://schemas.microsoft.com/office/drawing/2014/main" id="{1D57331F-5FF5-BA92-7785-D07265742CEC}"/>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309" name="Group 308">
                <a:extLst>
                  <a:ext uri="{FF2B5EF4-FFF2-40B4-BE49-F238E27FC236}">
                    <a16:creationId xmlns:a16="http://schemas.microsoft.com/office/drawing/2014/main" id="{B9440BCB-44B7-D2E5-B3AD-8975494D980E}"/>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325" name="Rectangle: Top Corners Rounded 324">
                  <a:hlinkClick xmlns:r="http://schemas.openxmlformats.org/officeDocument/2006/relationships" r:id="rId10"/>
                  <a:extLst>
                    <a:ext uri="{FF2B5EF4-FFF2-40B4-BE49-F238E27FC236}">
                      <a16:creationId xmlns:a16="http://schemas.microsoft.com/office/drawing/2014/main" id="{124A6BA0-94DE-0A65-F077-6DCDC39C6744}"/>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326" name="Rectangle: Top Corners Rounded 325">
                  <a:extLst>
                    <a:ext uri="{FF2B5EF4-FFF2-40B4-BE49-F238E27FC236}">
                      <a16:creationId xmlns:a16="http://schemas.microsoft.com/office/drawing/2014/main" id="{D459A2DD-F795-C6D9-7813-AA7986D989D7}"/>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10" name="Group 309">
                <a:extLst>
                  <a:ext uri="{FF2B5EF4-FFF2-40B4-BE49-F238E27FC236}">
                    <a16:creationId xmlns:a16="http://schemas.microsoft.com/office/drawing/2014/main" id="{2664F3CD-9133-58E3-128B-5AF27E2E4465}"/>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323" name="Rectangle: Top Corners Rounded 322">
                  <a:hlinkClick xmlns:r="http://schemas.openxmlformats.org/officeDocument/2006/relationships" r:id="rId11"/>
                  <a:extLst>
                    <a:ext uri="{FF2B5EF4-FFF2-40B4-BE49-F238E27FC236}">
                      <a16:creationId xmlns:a16="http://schemas.microsoft.com/office/drawing/2014/main" id="{810E9D8A-8275-0225-3298-0B8FE25C5F3E}"/>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324" name="Rectangle: Top Corners Rounded 323">
                  <a:extLst>
                    <a:ext uri="{FF2B5EF4-FFF2-40B4-BE49-F238E27FC236}">
                      <a16:creationId xmlns:a16="http://schemas.microsoft.com/office/drawing/2014/main" id="{B5AFF8D3-EDF8-5D97-8C22-446845C8DB44}"/>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11" name="Group 310">
                <a:extLst>
                  <a:ext uri="{FF2B5EF4-FFF2-40B4-BE49-F238E27FC236}">
                    <a16:creationId xmlns:a16="http://schemas.microsoft.com/office/drawing/2014/main" id="{CA5282C9-8166-22C1-9191-EADE7A123D13}"/>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321" name="Rectangle: Top Corners Rounded 320">
                  <a:hlinkClick xmlns:r="http://schemas.openxmlformats.org/officeDocument/2006/relationships" r:id="rId12"/>
                  <a:extLst>
                    <a:ext uri="{FF2B5EF4-FFF2-40B4-BE49-F238E27FC236}">
                      <a16:creationId xmlns:a16="http://schemas.microsoft.com/office/drawing/2014/main" id="{19EEBF9E-6A0D-BBA4-FB74-466B0A32CE38}"/>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322" name="Rectangle: Top Corners Rounded 321">
                  <a:extLst>
                    <a:ext uri="{FF2B5EF4-FFF2-40B4-BE49-F238E27FC236}">
                      <a16:creationId xmlns:a16="http://schemas.microsoft.com/office/drawing/2014/main" id="{7ED42CF4-DC40-85B1-F540-15EA783EE85D}"/>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12" name="Group 311">
                <a:extLst>
                  <a:ext uri="{FF2B5EF4-FFF2-40B4-BE49-F238E27FC236}">
                    <a16:creationId xmlns:a16="http://schemas.microsoft.com/office/drawing/2014/main" id="{CA00D41B-5FE6-437C-054F-50BF3CC27EB6}"/>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319" name="Rectangle: Top Corners Rounded 318">
                  <a:hlinkClick xmlns:r="http://schemas.openxmlformats.org/officeDocument/2006/relationships" r:id="rId13"/>
                  <a:extLst>
                    <a:ext uri="{FF2B5EF4-FFF2-40B4-BE49-F238E27FC236}">
                      <a16:creationId xmlns:a16="http://schemas.microsoft.com/office/drawing/2014/main" id="{06CE8C4E-B2F5-C78A-D1A4-79AF1C5D8F2D}"/>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320" name="Rectangle: Top Corners Rounded 319">
                  <a:extLst>
                    <a:ext uri="{FF2B5EF4-FFF2-40B4-BE49-F238E27FC236}">
                      <a16:creationId xmlns:a16="http://schemas.microsoft.com/office/drawing/2014/main" id="{04655EC4-E1F1-F495-C565-10800AFC589D}"/>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13" name="Group 312">
                <a:extLst>
                  <a:ext uri="{FF2B5EF4-FFF2-40B4-BE49-F238E27FC236}">
                    <a16:creationId xmlns:a16="http://schemas.microsoft.com/office/drawing/2014/main" id="{20D17105-FCB8-A5D0-FC1E-4EA03A71F1CF}"/>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317" name="Rectangle: Top Corners Rounded 316">
                  <a:hlinkClick xmlns:r="http://schemas.openxmlformats.org/officeDocument/2006/relationships" r:id="rId14"/>
                  <a:extLst>
                    <a:ext uri="{FF2B5EF4-FFF2-40B4-BE49-F238E27FC236}">
                      <a16:creationId xmlns:a16="http://schemas.microsoft.com/office/drawing/2014/main" id="{484256EE-15EE-2D96-D82E-CA51B244D4D7}"/>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318" name="Rectangle: Top Corners Rounded 317">
                  <a:extLst>
                    <a:ext uri="{FF2B5EF4-FFF2-40B4-BE49-F238E27FC236}">
                      <a16:creationId xmlns:a16="http://schemas.microsoft.com/office/drawing/2014/main" id="{0BED1CA0-4878-B25C-D89A-C3CBCC76343D}"/>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14" name="Group 313">
                <a:extLst>
                  <a:ext uri="{FF2B5EF4-FFF2-40B4-BE49-F238E27FC236}">
                    <a16:creationId xmlns:a16="http://schemas.microsoft.com/office/drawing/2014/main" id="{344BD447-05DC-2E60-B321-7C2227EADA0E}"/>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315" name="Rectangle: Top Corners Rounded 314">
                  <a:hlinkClick xmlns:r="http://schemas.openxmlformats.org/officeDocument/2006/relationships" r:id="rId15"/>
                  <a:extLst>
                    <a:ext uri="{FF2B5EF4-FFF2-40B4-BE49-F238E27FC236}">
                      <a16:creationId xmlns:a16="http://schemas.microsoft.com/office/drawing/2014/main" id="{030A21CD-5C02-5C4E-1161-5C802E10E6ED}"/>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316" name="Rectangle: Top Corners Rounded 315">
                  <a:extLst>
                    <a:ext uri="{FF2B5EF4-FFF2-40B4-BE49-F238E27FC236}">
                      <a16:creationId xmlns:a16="http://schemas.microsoft.com/office/drawing/2014/main" id="{7AEA4EF0-E4AF-04BB-AEEF-69AED4A985F7}"/>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261" name="Group 260">
              <a:extLst>
                <a:ext uri="{FF2B5EF4-FFF2-40B4-BE49-F238E27FC236}">
                  <a16:creationId xmlns:a16="http://schemas.microsoft.com/office/drawing/2014/main" id="{B633D127-9C7F-135B-7A55-6854B2B76827}"/>
                </a:ext>
              </a:extLst>
            </xdr:cNvPr>
            <xdr:cNvGrpSpPr/>
          </xdr:nvGrpSpPr>
          <xdr:grpSpPr>
            <a:xfrm>
              <a:off x="3119852" y="7457030"/>
              <a:ext cx="2743628" cy="2151640"/>
              <a:chOff x="3074147" y="8433176"/>
              <a:chExt cx="2743628" cy="2151640"/>
            </a:xfrm>
          </xdr:grpSpPr>
          <xdr:sp macro="" textlink="">
            <xdr:nvSpPr>
              <xdr:cNvPr id="289" name="Rounded Rectangle 33">
                <a:extLst>
                  <a:ext uri="{FF2B5EF4-FFF2-40B4-BE49-F238E27FC236}">
                    <a16:creationId xmlns:a16="http://schemas.microsoft.com/office/drawing/2014/main" id="{2261251C-7343-9483-6009-5CC001DF851B}"/>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290" name="Group 289">
                <a:extLst>
                  <a:ext uri="{FF2B5EF4-FFF2-40B4-BE49-F238E27FC236}">
                    <a16:creationId xmlns:a16="http://schemas.microsoft.com/office/drawing/2014/main" id="{9463CDFE-D6A0-04AF-D3A8-636EDC8E2BDD}"/>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306" name="Rectangle: Top Corners Rounded 305">
                  <a:hlinkClick xmlns:r="http://schemas.openxmlformats.org/officeDocument/2006/relationships" r:id="rId16"/>
                  <a:extLst>
                    <a:ext uri="{FF2B5EF4-FFF2-40B4-BE49-F238E27FC236}">
                      <a16:creationId xmlns:a16="http://schemas.microsoft.com/office/drawing/2014/main" id="{3D700C4B-336A-9EEE-FA0E-26F0AFDE18AF}"/>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307" name="Rectangle: Top Corners Rounded 306">
                  <a:extLst>
                    <a:ext uri="{FF2B5EF4-FFF2-40B4-BE49-F238E27FC236}">
                      <a16:creationId xmlns:a16="http://schemas.microsoft.com/office/drawing/2014/main" id="{9D16EDFC-AB27-3C5E-488E-E16E884D225B}"/>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91" name="Group 290">
                <a:extLst>
                  <a:ext uri="{FF2B5EF4-FFF2-40B4-BE49-F238E27FC236}">
                    <a16:creationId xmlns:a16="http://schemas.microsoft.com/office/drawing/2014/main" id="{85B518F9-64AC-F294-A2B1-0763B6D7E214}"/>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304" name="Rectangle: Top Corners Rounded 303">
                  <a:hlinkClick xmlns:r="http://schemas.openxmlformats.org/officeDocument/2006/relationships" r:id="rId17"/>
                  <a:extLst>
                    <a:ext uri="{FF2B5EF4-FFF2-40B4-BE49-F238E27FC236}">
                      <a16:creationId xmlns:a16="http://schemas.microsoft.com/office/drawing/2014/main" id="{AC5C698F-5265-2D96-060E-C3C875F8D35C}"/>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305" name="Rectangle: Top Corners Rounded 304">
                  <a:extLst>
                    <a:ext uri="{FF2B5EF4-FFF2-40B4-BE49-F238E27FC236}">
                      <a16:creationId xmlns:a16="http://schemas.microsoft.com/office/drawing/2014/main" id="{BB1B9235-D950-AF7C-6337-3B6E11CC4F88}"/>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92" name="Group 291">
                <a:extLst>
                  <a:ext uri="{FF2B5EF4-FFF2-40B4-BE49-F238E27FC236}">
                    <a16:creationId xmlns:a16="http://schemas.microsoft.com/office/drawing/2014/main" id="{D42AA057-0D10-7A5A-38F6-5DD6B360CC8F}"/>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302" name="Rectangle: Top Corners Rounded 301">
                  <a:hlinkClick xmlns:r="http://schemas.openxmlformats.org/officeDocument/2006/relationships" r:id="rId18"/>
                  <a:extLst>
                    <a:ext uri="{FF2B5EF4-FFF2-40B4-BE49-F238E27FC236}">
                      <a16:creationId xmlns:a16="http://schemas.microsoft.com/office/drawing/2014/main" id="{C6A50663-BA32-E44C-CCF5-E2CFFE9FB252}"/>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303" name="Rectangle: Top Corners Rounded 302">
                  <a:extLst>
                    <a:ext uri="{FF2B5EF4-FFF2-40B4-BE49-F238E27FC236}">
                      <a16:creationId xmlns:a16="http://schemas.microsoft.com/office/drawing/2014/main" id="{A9C62A45-5228-610B-6299-A8B32C01BB82}"/>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93" name="Group 292">
                <a:extLst>
                  <a:ext uri="{FF2B5EF4-FFF2-40B4-BE49-F238E27FC236}">
                    <a16:creationId xmlns:a16="http://schemas.microsoft.com/office/drawing/2014/main" id="{0ACB069B-F1DF-6C0E-518D-36D1F1BD85F3}"/>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300" name="Rectangle: Top Corners Rounded 299">
                  <a:hlinkClick xmlns:r="http://schemas.openxmlformats.org/officeDocument/2006/relationships" r:id="rId19"/>
                  <a:extLst>
                    <a:ext uri="{FF2B5EF4-FFF2-40B4-BE49-F238E27FC236}">
                      <a16:creationId xmlns:a16="http://schemas.microsoft.com/office/drawing/2014/main" id="{409E9858-1BFB-58CC-7A2E-B0E9CB50ADA7}"/>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301" name="Rectangle: Top Corners Rounded 300">
                  <a:extLst>
                    <a:ext uri="{FF2B5EF4-FFF2-40B4-BE49-F238E27FC236}">
                      <a16:creationId xmlns:a16="http://schemas.microsoft.com/office/drawing/2014/main" id="{59B259DF-7F5C-BFFA-BC9B-C8666EB71417}"/>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94" name="Group 293">
                <a:extLst>
                  <a:ext uri="{FF2B5EF4-FFF2-40B4-BE49-F238E27FC236}">
                    <a16:creationId xmlns:a16="http://schemas.microsoft.com/office/drawing/2014/main" id="{6A39FF60-B7EB-1E04-6945-0E8EFEC24A08}"/>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298" name="Rectangle: Top Corners Rounded 297">
                  <a:hlinkClick xmlns:r="http://schemas.openxmlformats.org/officeDocument/2006/relationships" r:id="rId20"/>
                  <a:extLst>
                    <a:ext uri="{FF2B5EF4-FFF2-40B4-BE49-F238E27FC236}">
                      <a16:creationId xmlns:a16="http://schemas.microsoft.com/office/drawing/2014/main" id="{650A21FB-7C55-2A2D-E9E0-D5340913B121}"/>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299" name="Rectangle: Top Corners Rounded 298">
                  <a:extLst>
                    <a:ext uri="{FF2B5EF4-FFF2-40B4-BE49-F238E27FC236}">
                      <a16:creationId xmlns:a16="http://schemas.microsoft.com/office/drawing/2014/main" id="{8E9F7AA7-C375-60C8-048B-347498A11CA4}"/>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95" name="Group 294">
                <a:extLst>
                  <a:ext uri="{FF2B5EF4-FFF2-40B4-BE49-F238E27FC236}">
                    <a16:creationId xmlns:a16="http://schemas.microsoft.com/office/drawing/2014/main" id="{B2D76697-7472-77E1-A994-0BDE1AD96FB2}"/>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296" name="Rectangle: Top Corners Rounded 295">
                  <a:hlinkClick xmlns:r="http://schemas.openxmlformats.org/officeDocument/2006/relationships" r:id="rId21"/>
                  <a:extLst>
                    <a:ext uri="{FF2B5EF4-FFF2-40B4-BE49-F238E27FC236}">
                      <a16:creationId xmlns:a16="http://schemas.microsoft.com/office/drawing/2014/main" id="{670FC0AB-4D05-0836-21E4-772C5E25AADF}"/>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297" name="Rectangle: Top Corners Rounded 296">
                  <a:extLst>
                    <a:ext uri="{FF2B5EF4-FFF2-40B4-BE49-F238E27FC236}">
                      <a16:creationId xmlns:a16="http://schemas.microsoft.com/office/drawing/2014/main" id="{DCD82BA6-9A3B-1403-25E1-9983C5CB1A21}"/>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262" name="Rounded Rectangle 33">
              <a:extLst>
                <a:ext uri="{FF2B5EF4-FFF2-40B4-BE49-F238E27FC236}">
                  <a16:creationId xmlns:a16="http://schemas.microsoft.com/office/drawing/2014/main" id="{0A618DA4-8C67-5051-5486-FB4440C37F48}"/>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263" name="Group 262">
              <a:extLst>
                <a:ext uri="{FF2B5EF4-FFF2-40B4-BE49-F238E27FC236}">
                  <a16:creationId xmlns:a16="http://schemas.microsoft.com/office/drawing/2014/main" id="{FF6EFE6D-24A7-9D36-B74C-00FFFC158F0B}"/>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287" name="Rectangle: Top Corners Rounded 286">
                <a:hlinkClick xmlns:r="http://schemas.openxmlformats.org/officeDocument/2006/relationships" r:id="rId22"/>
                <a:extLst>
                  <a:ext uri="{FF2B5EF4-FFF2-40B4-BE49-F238E27FC236}">
                    <a16:creationId xmlns:a16="http://schemas.microsoft.com/office/drawing/2014/main" id="{971BC028-63E6-A621-A1DC-653D494618BA}"/>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288" name="Rectangle: Top Corners Rounded 287">
                <a:extLst>
                  <a:ext uri="{FF2B5EF4-FFF2-40B4-BE49-F238E27FC236}">
                    <a16:creationId xmlns:a16="http://schemas.microsoft.com/office/drawing/2014/main" id="{88330434-1A72-4FE8-942F-783C0FDE01C8}"/>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64" name="Group 263">
              <a:extLst>
                <a:ext uri="{FF2B5EF4-FFF2-40B4-BE49-F238E27FC236}">
                  <a16:creationId xmlns:a16="http://schemas.microsoft.com/office/drawing/2014/main" id="{D9E0137A-2AEC-85ED-2035-99F0FFBA372E}"/>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285" name="Rectangle: Top Corners Rounded 284">
                <a:hlinkClick xmlns:r="http://schemas.openxmlformats.org/officeDocument/2006/relationships" r:id="rId23"/>
                <a:extLst>
                  <a:ext uri="{FF2B5EF4-FFF2-40B4-BE49-F238E27FC236}">
                    <a16:creationId xmlns:a16="http://schemas.microsoft.com/office/drawing/2014/main" id="{1CB69CCC-5986-8CB8-456D-6308B02364AB}"/>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286" name="Rectangle: Top Corners Rounded 285">
                <a:extLst>
                  <a:ext uri="{FF2B5EF4-FFF2-40B4-BE49-F238E27FC236}">
                    <a16:creationId xmlns:a16="http://schemas.microsoft.com/office/drawing/2014/main" id="{9F521A33-CC55-6F8F-59BD-D19100D3735E}"/>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65" name="Group 264">
              <a:extLst>
                <a:ext uri="{FF2B5EF4-FFF2-40B4-BE49-F238E27FC236}">
                  <a16:creationId xmlns:a16="http://schemas.microsoft.com/office/drawing/2014/main" id="{DFD1E10F-270B-A172-7546-DFAE4AFF6931}"/>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283" name="Rectangle: Top Corners Rounded 282">
                <a:hlinkClick xmlns:r="http://schemas.openxmlformats.org/officeDocument/2006/relationships" r:id="rId24"/>
                <a:extLst>
                  <a:ext uri="{FF2B5EF4-FFF2-40B4-BE49-F238E27FC236}">
                    <a16:creationId xmlns:a16="http://schemas.microsoft.com/office/drawing/2014/main" id="{BB54FD5E-A40A-220B-FC16-F60512368B62}"/>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284" name="Rectangle: Top Corners Rounded 283">
                <a:extLst>
                  <a:ext uri="{FF2B5EF4-FFF2-40B4-BE49-F238E27FC236}">
                    <a16:creationId xmlns:a16="http://schemas.microsoft.com/office/drawing/2014/main" id="{FA220C05-9E12-4A24-3DD5-EA96A7F2C67D}"/>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66" name="Group 265">
              <a:extLst>
                <a:ext uri="{FF2B5EF4-FFF2-40B4-BE49-F238E27FC236}">
                  <a16:creationId xmlns:a16="http://schemas.microsoft.com/office/drawing/2014/main" id="{81278C5A-896E-BD0C-B2E9-898149ACBE02}"/>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281" name="Rectangle: Top Corners Rounded 280">
                <a:hlinkClick xmlns:r="http://schemas.openxmlformats.org/officeDocument/2006/relationships" r:id="rId25"/>
                <a:extLst>
                  <a:ext uri="{FF2B5EF4-FFF2-40B4-BE49-F238E27FC236}">
                    <a16:creationId xmlns:a16="http://schemas.microsoft.com/office/drawing/2014/main" id="{44F5AC91-0ED6-06AE-4221-2398ED05F396}"/>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282" name="Rectangle: Top Corners Rounded 281">
                <a:extLst>
                  <a:ext uri="{FF2B5EF4-FFF2-40B4-BE49-F238E27FC236}">
                    <a16:creationId xmlns:a16="http://schemas.microsoft.com/office/drawing/2014/main" id="{96872389-667A-6181-FF75-CF38ECF93F9D}"/>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67" name="Group 266">
              <a:extLst>
                <a:ext uri="{FF2B5EF4-FFF2-40B4-BE49-F238E27FC236}">
                  <a16:creationId xmlns:a16="http://schemas.microsoft.com/office/drawing/2014/main" id="{C76DE836-E977-0BE5-1CBE-30DC4FC2A3D3}"/>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279" name="Rectangle: Top Corners Rounded 278">
                <a:hlinkClick xmlns:r="http://schemas.openxmlformats.org/officeDocument/2006/relationships" r:id="rId26"/>
                <a:extLst>
                  <a:ext uri="{FF2B5EF4-FFF2-40B4-BE49-F238E27FC236}">
                    <a16:creationId xmlns:a16="http://schemas.microsoft.com/office/drawing/2014/main" id="{30155B7D-75ED-2B1A-3D72-97B090126619}"/>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280" name="Rectangle: Top Corners Rounded 279">
                <a:extLst>
                  <a:ext uri="{FF2B5EF4-FFF2-40B4-BE49-F238E27FC236}">
                    <a16:creationId xmlns:a16="http://schemas.microsoft.com/office/drawing/2014/main" id="{33A08C02-281E-D075-036E-928430A279B0}"/>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68" name="Group 267">
              <a:extLst>
                <a:ext uri="{FF2B5EF4-FFF2-40B4-BE49-F238E27FC236}">
                  <a16:creationId xmlns:a16="http://schemas.microsoft.com/office/drawing/2014/main" id="{CDC4E4EC-D992-D131-9E3A-436332B3588B}"/>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277" name="Rectangle: Top Corners Rounded 276">
                <a:hlinkClick xmlns:r="http://schemas.openxmlformats.org/officeDocument/2006/relationships" r:id="rId27"/>
                <a:extLst>
                  <a:ext uri="{FF2B5EF4-FFF2-40B4-BE49-F238E27FC236}">
                    <a16:creationId xmlns:a16="http://schemas.microsoft.com/office/drawing/2014/main" id="{A30E475B-4D59-399A-3C9D-ECB96F413109}"/>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278" name="Rectangle: Top Corners Rounded 277">
                <a:extLst>
                  <a:ext uri="{FF2B5EF4-FFF2-40B4-BE49-F238E27FC236}">
                    <a16:creationId xmlns:a16="http://schemas.microsoft.com/office/drawing/2014/main" id="{FD7B1CE7-DB51-0F6E-9A46-53A7820A01D6}"/>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69" name="Group 268">
              <a:extLst>
                <a:ext uri="{FF2B5EF4-FFF2-40B4-BE49-F238E27FC236}">
                  <a16:creationId xmlns:a16="http://schemas.microsoft.com/office/drawing/2014/main" id="{52547D6F-0CCF-E00C-6C48-CB512106EC2E}"/>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275" name="Rectangle: Top Corners Rounded 274">
                <a:hlinkClick xmlns:r="http://schemas.openxmlformats.org/officeDocument/2006/relationships" r:id="rId28"/>
                <a:extLst>
                  <a:ext uri="{FF2B5EF4-FFF2-40B4-BE49-F238E27FC236}">
                    <a16:creationId xmlns:a16="http://schemas.microsoft.com/office/drawing/2014/main" id="{D41C006D-2520-0B8C-69AC-56F7A28C7883}"/>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276" name="Rectangle: Top Corners Rounded 275">
                <a:extLst>
                  <a:ext uri="{FF2B5EF4-FFF2-40B4-BE49-F238E27FC236}">
                    <a16:creationId xmlns:a16="http://schemas.microsoft.com/office/drawing/2014/main" id="{62EC582E-757C-CEE1-0124-DBE5CA016FA9}"/>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70" name="Group 269">
              <a:extLst>
                <a:ext uri="{FF2B5EF4-FFF2-40B4-BE49-F238E27FC236}">
                  <a16:creationId xmlns:a16="http://schemas.microsoft.com/office/drawing/2014/main" id="{ED0C118D-AAC2-613F-91F4-D0063084C221}"/>
                </a:ext>
              </a:extLst>
            </xdr:cNvPr>
            <xdr:cNvGrpSpPr/>
          </xdr:nvGrpSpPr>
          <xdr:grpSpPr>
            <a:xfrm>
              <a:off x="3131721" y="9724270"/>
              <a:ext cx="2731751" cy="505190"/>
              <a:chOff x="3074147" y="10723689"/>
              <a:chExt cx="2731751" cy="505190"/>
            </a:xfrm>
          </xdr:grpSpPr>
          <xdr:grpSp>
            <xdr:nvGrpSpPr>
              <xdr:cNvPr id="271" name="Group 270">
                <a:extLst>
                  <a:ext uri="{FF2B5EF4-FFF2-40B4-BE49-F238E27FC236}">
                    <a16:creationId xmlns:a16="http://schemas.microsoft.com/office/drawing/2014/main" id="{85861CA9-D12D-8A25-B402-1BA728D61B6E}"/>
                  </a:ext>
                </a:extLst>
              </xdr:cNvPr>
              <xdr:cNvGrpSpPr/>
            </xdr:nvGrpSpPr>
            <xdr:grpSpPr>
              <a:xfrm>
                <a:off x="3259952" y="10953495"/>
                <a:ext cx="2545946" cy="275384"/>
                <a:chOff x="3271821" y="10945459"/>
                <a:chExt cx="2545946" cy="275384"/>
              </a:xfrm>
            </xdr:grpSpPr>
            <xdr:sp macro="" textlink="">
              <xdr:nvSpPr>
                <xdr:cNvPr id="273" name="Rectangle: Top Corners Rounded 272">
                  <a:hlinkClick xmlns:r="http://schemas.openxmlformats.org/officeDocument/2006/relationships" r:id="rId29"/>
                  <a:extLst>
                    <a:ext uri="{FF2B5EF4-FFF2-40B4-BE49-F238E27FC236}">
                      <a16:creationId xmlns:a16="http://schemas.microsoft.com/office/drawing/2014/main" id="{0BFBC1CC-AF93-5462-ED6B-FFB3A5FD069A}"/>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274" name="Rectangle: Top Corners Rounded 273">
                  <a:extLst>
                    <a:ext uri="{FF2B5EF4-FFF2-40B4-BE49-F238E27FC236}">
                      <a16:creationId xmlns:a16="http://schemas.microsoft.com/office/drawing/2014/main" id="{E3F83940-528B-F316-9F81-97911F4687C2}"/>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272" name="Rounded Rectangle 33">
                <a:extLst>
                  <a:ext uri="{FF2B5EF4-FFF2-40B4-BE49-F238E27FC236}">
                    <a16:creationId xmlns:a16="http://schemas.microsoft.com/office/drawing/2014/main" id="{E05DF7A7-FBCF-4776-3858-B6782DB914AE}"/>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251" name="Rectangle: Top Corners Rounded 250">
            <a:hlinkClick xmlns:r="http://schemas.openxmlformats.org/officeDocument/2006/relationships" r:id="rId30"/>
            <a:extLst>
              <a:ext uri="{FF2B5EF4-FFF2-40B4-BE49-F238E27FC236}">
                <a16:creationId xmlns:a16="http://schemas.microsoft.com/office/drawing/2014/main" id="{759092D0-84D6-1F25-A7B4-71D04FEF5476}"/>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252" name="Rectangle: Top Corners Rounded 251">
            <a:extLst>
              <a:ext uri="{FF2B5EF4-FFF2-40B4-BE49-F238E27FC236}">
                <a16:creationId xmlns:a16="http://schemas.microsoft.com/office/drawing/2014/main" id="{B478AC09-D2B6-5F2B-69FE-7D08DF643163}"/>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385105</xdr:colOff>
      <xdr:row>19</xdr:row>
      <xdr:rowOff>26816</xdr:rowOff>
    </xdr:from>
    <xdr:to>
      <xdr:col>6</xdr:col>
      <xdr:colOff>620241</xdr:colOff>
      <xdr:row>19</xdr:row>
      <xdr:rowOff>194580</xdr:rowOff>
    </xdr:to>
    <xdr:sp macro="" textlink="">
      <xdr:nvSpPr>
        <xdr:cNvPr id="2" name="Rectangle 8">
          <a:extLst>
            <a:ext uri="{FF2B5EF4-FFF2-40B4-BE49-F238E27FC236}">
              <a16:creationId xmlns:a16="http://schemas.microsoft.com/office/drawing/2014/main" id="{7AFBCF73-8080-49BC-B567-A437ECD8D399}"/>
            </a:ext>
          </a:extLst>
        </xdr:cNvPr>
        <xdr:cNvSpPr/>
      </xdr:nvSpPr>
      <xdr:spPr>
        <a:xfrm>
          <a:off x="3722030" y="3544716"/>
          <a:ext cx="228786" cy="167764"/>
        </a:xfrm>
        <a:prstGeom prst="rect">
          <a:avLst/>
        </a:prstGeom>
        <a:solidFill>
          <a:srgbClr val="D0CEC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6</xdr:col>
      <xdr:colOff>385673</xdr:colOff>
      <xdr:row>20</xdr:row>
      <xdr:rowOff>27714</xdr:rowOff>
    </xdr:from>
    <xdr:to>
      <xdr:col>6</xdr:col>
      <xdr:colOff>619673</xdr:colOff>
      <xdr:row>20</xdr:row>
      <xdr:rowOff>195009</xdr:rowOff>
    </xdr:to>
    <xdr:sp macro="" textlink="">
      <xdr:nvSpPr>
        <xdr:cNvPr id="106" name="Rectangle 8">
          <a:extLst>
            <a:ext uri="{FF2B5EF4-FFF2-40B4-BE49-F238E27FC236}">
              <a16:creationId xmlns:a16="http://schemas.microsoft.com/office/drawing/2014/main" id="{82416764-F31B-4EE9-855F-EAE5032891E7}"/>
            </a:ext>
          </a:extLst>
        </xdr:cNvPr>
        <xdr:cNvSpPr/>
      </xdr:nvSpPr>
      <xdr:spPr>
        <a:xfrm>
          <a:off x="3722598" y="3755164"/>
          <a:ext cx="227650" cy="167295"/>
        </a:xfrm>
        <a:prstGeom prst="rect">
          <a:avLst/>
        </a:prstGeom>
        <a:solidFill>
          <a:srgbClr val="7671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xdr:col>
      <xdr:colOff>11206</xdr:colOff>
      <xdr:row>0</xdr:row>
      <xdr:rowOff>22412</xdr:rowOff>
    </xdr:from>
    <xdr:to>
      <xdr:col>3</xdr:col>
      <xdr:colOff>126990</xdr:colOff>
      <xdr:row>2</xdr:row>
      <xdr:rowOff>168462</xdr:rowOff>
    </xdr:to>
    <xdr:pic>
      <xdr:nvPicPr>
        <xdr:cNvPr id="1374" name="Picture 2">
          <a:extLst>
            <a:ext uri="{FF2B5EF4-FFF2-40B4-BE49-F238E27FC236}">
              <a16:creationId xmlns:a16="http://schemas.microsoft.com/office/drawing/2014/main" id="{2C0C49AF-2915-4301-A602-99F032F9FE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8941" y="22412"/>
          <a:ext cx="1487384" cy="52387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9C2BA74E-F533-941F-284F-81AFC369F8E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twoCellAnchor>
    <xdr:from>
      <xdr:col>0</xdr:col>
      <xdr:colOff>127001</xdr:colOff>
      <xdr:row>7</xdr:row>
      <xdr:rowOff>171825</xdr:rowOff>
    </xdr:from>
    <xdr:to>
      <xdr:col>4</xdr:col>
      <xdr:colOff>619128</xdr:colOff>
      <xdr:row>54</xdr:row>
      <xdr:rowOff>164931</xdr:rowOff>
    </xdr:to>
    <xdr:grpSp>
      <xdr:nvGrpSpPr>
        <xdr:cNvPr id="1375" name="Group 1374">
          <a:extLst>
            <a:ext uri="{FF2B5EF4-FFF2-40B4-BE49-F238E27FC236}">
              <a16:creationId xmlns:a16="http://schemas.microsoft.com/office/drawing/2014/main" id="{A012A9B7-E06A-4F5B-8128-19213BAA0F84}"/>
            </a:ext>
          </a:extLst>
        </xdr:cNvPr>
        <xdr:cNvGrpSpPr/>
      </xdr:nvGrpSpPr>
      <xdr:grpSpPr>
        <a:xfrm>
          <a:off x="127001" y="1583766"/>
          <a:ext cx="2789333" cy="10313724"/>
          <a:chOff x="3074147" y="344955"/>
          <a:chExt cx="2789333" cy="10216606"/>
        </a:xfrm>
      </xdr:grpSpPr>
      <xdr:grpSp>
        <xdr:nvGrpSpPr>
          <xdr:cNvPr id="1376" name="Group 1375">
            <a:extLst>
              <a:ext uri="{FF2B5EF4-FFF2-40B4-BE49-F238E27FC236}">
                <a16:creationId xmlns:a16="http://schemas.microsoft.com/office/drawing/2014/main" id="{37F9770D-C474-4DF7-9314-DD5C99E5107B}"/>
              </a:ext>
            </a:extLst>
          </xdr:cNvPr>
          <xdr:cNvGrpSpPr/>
        </xdr:nvGrpSpPr>
        <xdr:grpSpPr>
          <a:xfrm>
            <a:off x="3074147" y="344955"/>
            <a:ext cx="2789333" cy="9884505"/>
            <a:chOff x="3074147" y="344955"/>
            <a:chExt cx="2789333" cy="9884505"/>
          </a:xfrm>
        </xdr:grpSpPr>
        <xdr:grpSp>
          <xdr:nvGrpSpPr>
            <xdr:cNvPr id="1379" name="Group 1378">
              <a:extLst>
                <a:ext uri="{FF2B5EF4-FFF2-40B4-BE49-F238E27FC236}">
                  <a16:creationId xmlns:a16="http://schemas.microsoft.com/office/drawing/2014/main" id="{4BBDDE72-98F1-78FF-2E7E-768347B6BB81}"/>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120" name="Rectangle: Top Corners Rounded 119">
                <a:hlinkClick xmlns:r="http://schemas.openxmlformats.org/officeDocument/2006/relationships" r:id="rId2"/>
                <a:extLst>
                  <a:ext uri="{FF2B5EF4-FFF2-40B4-BE49-F238E27FC236}">
                    <a16:creationId xmlns:a16="http://schemas.microsoft.com/office/drawing/2014/main" id="{806F1A73-1C28-9168-B86D-33D223EA7084}"/>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121" name="Rectangle: Top Corners Rounded 120">
                <a:extLst>
                  <a:ext uri="{FF2B5EF4-FFF2-40B4-BE49-F238E27FC236}">
                    <a16:creationId xmlns:a16="http://schemas.microsoft.com/office/drawing/2014/main" id="{EB8AB261-4651-8A17-1951-58A6DACD713F}"/>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80" name="Group 1379">
              <a:extLst>
                <a:ext uri="{FF2B5EF4-FFF2-40B4-BE49-F238E27FC236}">
                  <a16:creationId xmlns:a16="http://schemas.microsoft.com/office/drawing/2014/main" id="{4B3B1E9E-C67E-6798-2D87-3BEE9FB5FE30}"/>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118" name="Rectangle: Top Corners Rounded 117">
                <a:hlinkClick xmlns:r="http://schemas.openxmlformats.org/officeDocument/2006/relationships" r:id="rId3"/>
                <a:extLst>
                  <a:ext uri="{FF2B5EF4-FFF2-40B4-BE49-F238E27FC236}">
                    <a16:creationId xmlns:a16="http://schemas.microsoft.com/office/drawing/2014/main" id="{D016459B-B3E2-0893-AD40-57F59B88EB76}"/>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119" name="Rectangle: Top Corners Rounded 118">
                <a:extLst>
                  <a:ext uri="{FF2B5EF4-FFF2-40B4-BE49-F238E27FC236}">
                    <a16:creationId xmlns:a16="http://schemas.microsoft.com/office/drawing/2014/main" id="{3218679C-E5E5-CC82-0D62-0695086C52BF}"/>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81" name="Group 1380">
              <a:extLst>
                <a:ext uri="{FF2B5EF4-FFF2-40B4-BE49-F238E27FC236}">
                  <a16:creationId xmlns:a16="http://schemas.microsoft.com/office/drawing/2014/main" id="{126224B0-D7DE-14FE-CE26-141CD82B9478}"/>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116" name="Rectangle: Top Corners Rounded 115">
                <a:hlinkClick xmlns:r="http://schemas.openxmlformats.org/officeDocument/2006/relationships" r:id="rId4"/>
                <a:extLst>
                  <a:ext uri="{FF2B5EF4-FFF2-40B4-BE49-F238E27FC236}">
                    <a16:creationId xmlns:a16="http://schemas.microsoft.com/office/drawing/2014/main" id="{E7A8D07A-A919-AC1B-28AA-4B19A940323F}"/>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117" name="Rectangle: Top Corners Rounded 116">
                <a:extLst>
                  <a:ext uri="{FF2B5EF4-FFF2-40B4-BE49-F238E27FC236}">
                    <a16:creationId xmlns:a16="http://schemas.microsoft.com/office/drawing/2014/main" id="{08A85279-E89A-4C2F-C642-3A0B4D4870C3}"/>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82" name="Group 1381">
              <a:extLst>
                <a:ext uri="{FF2B5EF4-FFF2-40B4-BE49-F238E27FC236}">
                  <a16:creationId xmlns:a16="http://schemas.microsoft.com/office/drawing/2014/main" id="{3E18D63C-E37B-FCC7-20C9-FC48C22E6167}"/>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114" name="Rectangle: Top Corners Rounded 113">
                <a:hlinkClick xmlns:r="http://schemas.openxmlformats.org/officeDocument/2006/relationships" r:id="rId5"/>
                <a:extLst>
                  <a:ext uri="{FF2B5EF4-FFF2-40B4-BE49-F238E27FC236}">
                    <a16:creationId xmlns:a16="http://schemas.microsoft.com/office/drawing/2014/main" id="{7755C766-270F-A2BA-32F6-269D1DD22669}"/>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115" name="Rectangle: Top Corners Rounded 114">
                <a:extLst>
                  <a:ext uri="{FF2B5EF4-FFF2-40B4-BE49-F238E27FC236}">
                    <a16:creationId xmlns:a16="http://schemas.microsoft.com/office/drawing/2014/main" id="{54880008-D0FC-BBF3-651B-138DCC5415DB}"/>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383" name="Rounded Rectangle 33">
              <a:extLst>
                <a:ext uri="{FF2B5EF4-FFF2-40B4-BE49-F238E27FC236}">
                  <a16:creationId xmlns:a16="http://schemas.microsoft.com/office/drawing/2014/main" id="{D10C62D5-A6F5-8BE4-ED2B-5DA4010CAA31}"/>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1384" name="Group 1383">
              <a:extLst>
                <a:ext uri="{FF2B5EF4-FFF2-40B4-BE49-F238E27FC236}">
                  <a16:creationId xmlns:a16="http://schemas.microsoft.com/office/drawing/2014/main" id="{7F5DF2C0-BD58-E2F3-2102-F571DBD89FD4}"/>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112" name="Rectangle: Top Corners Rounded 111">
                <a:hlinkClick xmlns:r="http://schemas.openxmlformats.org/officeDocument/2006/relationships" r:id="rId6"/>
                <a:extLst>
                  <a:ext uri="{FF2B5EF4-FFF2-40B4-BE49-F238E27FC236}">
                    <a16:creationId xmlns:a16="http://schemas.microsoft.com/office/drawing/2014/main" id="{1D764075-C842-423D-D0C2-636772F18647}"/>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113" name="Rectangle: Top Corners Rounded 112">
                <a:extLst>
                  <a:ext uri="{FF2B5EF4-FFF2-40B4-BE49-F238E27FC236}">
                    <a16:creationId xmlns:a16="http://schemas.microsoft.com/office/drawing/2014/main" id="{212DF30D-BF53-CF42-0509-1870BC2C3E46}"/>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85" name="Group 1384">
              <a:extLst>
                <a:ext uri="{FF2B5EF4-FFF2-40B4-BE49-F238E27FC236}">
                  <a16:creationId xmlns:a16="http://schemas.microsoft.com/office/drawing/2014/main" id="{C48B9231-1BFF-D605-3F0A-862F4E73E63C}"/>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110" name="Rectangle: Top Corners Rounded 109">
                <a:hlinkClick xmlns:r="http://schemas.openxmlformats.org/officeDocument/2006/relationships" r:id="rId7"/>
                <a:extLst>
                  <a:ext uri="{FF2B5EF4-FFF2-40B4-BE49-F238E27FC236}">
                    <a16:creationId xmlns:a16="http://schemas.microsoft.com/office/drawing/2014/main" id="{9A99B986-8EA7-E73A-14B7-DB7F3507E296}"/>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111" name="Rectangle: Top Corners Rounded 110">
                <a:extLst>
                  <a:ext uri="{FF2B5EF4-FFF2-40B4-BE49-F238E27FC236}">
                    <a16:creationId xmlns:a16="http://schemas.microsoft.com/office/drawing/2014/main" id="{3E8B6C1F-6D1E-7D41-58CC-3F43B783C617}"/>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86" name="Group 1385">
              <a:extLst>
                <a:ext uri="{FF2B5EF4-FFF2-40B4-BE49-F238E27FC236}">
                  <a16:creationId xmlns:a16="http://schemas.microsoft.com/office/drawing/2014/main" id="{13B0FB51-7734-E93F-63CE-E16FF72A613F}"/>
                </a:ext>
              </a:extLst>
            </xdr:cNvPr>
            <xdr:cNvGrpSpPr/>
          </xdr:nvGrpSpPr>
          <xdr:grpSpPr>
            <a:xfrm>
              <a:off x="3119852" y="5256023"/>
              <a:ext cx="2731760" cy="2124208"/>
              <a:chOff x="3074147" y="6195660"/>
              <a:chExt cx="2731760" cy="2124208"/>
            </a:xfrm>
          </xdr:grpSpPr>
          <xdr:sp macro="" textlink="">
            <xdr:nvSpPr>
              <xdr:cNvPr id="90" name="Rounded Rectangle 33">
                <a:extLst>
                  <a:ext uri="{FF2B5EF4-FFF2-40B4-BE49-F238E27FC236}">
                    <a16:creationId xmlns:a16="http://schemas.microsoft.com/office/drawing/2014/main" id="{FC47412A-9D7B-AF49-8518-79AA7D66828A}"/>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91" name="Group 90">
                <a:extLst>
                  <a:ext uri="{FF2B5EF4-FFF2-40B4-BE49-F238E27FC236}">
                    <a16:creationId xmlns:a16="http://schemas.microsoft.com/office/drawing/2014/main" id="{8FE76C0C-6C27-61D7-6E78-8E9BC8E003F6}"/>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108" name="Rectangle: Top Corners Rounded 107">
                  <a:hlinkClick xmlns:r="http://schemas.openxmlformats.org/officeDocument/2006/relationships" r:id="rId8"/>
                  <a:extLst>
                    <a:ext uri="{FF2B5EF4-FFF2-40B4-BE49-F238E27FC236}">
                      <a16:creationId xmlns:a16="http://schemas.microsoft.com/office/drawing/2014/main" id="{8C71EBBE-DB7B-44B0-D02C-BE3216CA6C38}"/>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109" name="Rectangle: Top Corners Rounded 108">
                  <a:extLst>
                    <a:ext uri="{FF2B5EF4-FFF2-40B4-BE49-F238E27FC236}">
                      <a16:creationId xmlns:a16="http://schemas.microsoft.com/office/drawing/2014/main" id="{EFCFACE3-C0FD-260C-FAD9-B0E30F7BCA2B}"/>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92" name="Group 91">
                <a:extLst>
                  <a:ext uri="{FF2B5EF4-FFF2-40B4-BE49-F238E27FC236}">
                    <a16:creationId xmlns:a16="http://schemas.microsoft.com/office/drawing/2014/main" id="{81E298DA-9F2C-A0B3-C52C-0AA0235227AF}"/>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105" name="Rectangle: Top Corners Rounded 104">
                  <a:hlinkClick xmlns:r="http://schemas.openxmlformats.org/officeDocument/2006/relationships" r:id="rId9"/>
                  <a:extLst>
                    <a:ext uri="{FF2B5EF4-FFF2-40B4-BE49-F238E27FC236}">
                      <a16:creationId xmlns:a16="http://schemas.microsoft.com/office/drawing/2014/main" id="{1266BC31-56B0-205D-265A-410844CDBDF3}"/>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107" name="Rectangle: Top Corners Rounded 106">
                  <a:extLst>
                    <a:ext uri="{FF2B5EF4-FFF2-40B4-BE49-F238E27FC236}">
                      <a16:creationId xmlns:a16="http://schemas.microsoft.com/office/drawing/2014/main" id="{D411C814-0447-484D-6328-30BA4825E4DA}"/>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93" name="Group 92">
                <a:extLst>
                  <a:ext uri="{FF2B5EF4-FFF2-40B4-BE49-F238E27FC236}">
                    <a16:creationId xmlns:a16="http://schemas.microsoft.com/office/drawing/2014/main" id="{C5F3455F-2A9D-F1BD-08F8-1CD116C179EF}"/>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103" name="Rectangle: Top Corners Rounded 102">
                  <a:hlinkClick xmlns:r="http://schemas.openxmlformats.org/officeDocument/2006/relationships" r:id="rId10"/>
                  <a:extLst>
                    <a:ext uri="{FF2B5EF4-FFF2-40B4-BE49-F238E27FC236}">
                      <a16:creationId xmlns:a16="http://schemas.microsoft.com/office/drawing/2014/main" id="{D58D321D-7E02-A4E2-90F0-7CD85184A969}"/>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104" name="Rectangle: Top Corners Rounded 103">
                  <a:extLst>
                    <a:ext uri="{FF2B5EF4-FFF2-40B4-BE49-F238E27FC236}">
                      <a16:creationId xmlns:a16="http://schemas.microsoft.com/office/drawing/2014/main" id="{BE1F1E62-F7AC-83C8-D90C-00DC30BD18FB}"/>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94" name="Group 93">
                <a:extLst>
                  <a:ext uri="{FF2B5EF4-FFF2-40B4-BE49-F238E27FC236}">
                    <a16:creationId xmlns:a16="http://schemas.microsoft.com/office/drawing/2014/main" id="{1695CBD2-F012-0B49-53D2-D55CD1EDD4A5}"/>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101" name="Rectangle: Top Corners Rounded 100">
                  <a:hlinkClick xmlns:r="http://schemas.openxmlformats.org/officeDocument/2006/relationships" r:id="rId11"/>
                  <a:extLst>
                    <a:ext uri="{FF2B5EF4-FFF2-40B4-BE49-F238E27FC236}">
                      <a16:creationId xmlns:a16="http://schemas.microsoft.com/office/drawing/2014/main" id="{86A9B045-BFDF-7B7E-2014-5F036D102D04}"/>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102" name="Rectangle: Top Corners Rounded 101">
                  <a:extLst>
                    <a:ext uri="{FF2B5EF4-FFF2-40B4-BE49-F238E27FC236}">
                      <a16:creationId xmlns:a16="http://schemas.microsoft.com/office/drawing/2014/main" id="{4C3B727A-881C-94AD-3735-7C71EBD89865}"/>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95" name="Group 94">
                <a:extLst>
                  <a:ext uri="{FF2B5EF4-FFF2-40B4-BE49-F238E27FC236}">
                    <a16:creationId xmlns:a16="http://schemas.microsoft.com/office/drawing/2014/main" id="{272ADEA4-0427-7B9F-9FC0-6D2D16B9AE89}"/>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99" name="Rectangle: Top Corners Rounded 98">
                  <a:hlinkClick xmlns:r="http://schemas.openxmlformats.org/officeDocument/2006/relationships" r:id="rId12"/>
                  <a:extLst>
                    <a:ext uri="{FF2B5EF4-FFF2-40B4-BE49-F238E27FC236}">
                      <a16:creationId xmlns:a16="http://schemas.microsoft.com/office/drawing/2014/main" id="{AB1ECBBD-F7BC-6BA7-0323-7B8025D97F8E}"/>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100" name="Rectangle: Top Corners Rounded 99">
                  <a:extLst>
                    <a:ext uri="{FF2B5EF4-FFF2-40B4-BE49-F238E27FC236}">
                      <a16:creationId xmlns:a16="http://schemas.microsoft.com/office/drawing/2014/main" id="{EF4C05C7-A691-6788-C2B3-F85007802B47}"/>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96" name="Group 95">
                <a:extLst>
                  <a:ext uri="{FF2B5EF4-FFF2-40B4-BE49-F238E27FC236}">
                    <a16:creationId xmlns:a16="http://schemas.microsoft.com/office/drawing/2014/main" id="{C4671762-F643-1762-9D8F-997711A61DAB}"/>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97" name="Rectangle: Top Corners Rounded 96">
                  <a:hlinkClick xmlns:r="http://schemas.openxmlformats.org/officeDocument/2006/relationships" r:id="rId13"/>
                  <a:extLst>
                    <a:ext uri="{FF2B5EF4-FFF2-40B4-BE49-F238E27FC236}">
                      <a16:creationId xmlns:a16="http://schemas.microsoft.com/office/drawing/2014/main" id="{D56E4F7C-F120-BE95-D7BB-73192C588437}"/>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98" name="Rectangle: Top Corners Rounded 97">
                  <a:extLst>
                    <a:ext uri="{FF2B5EF4-FFF2-40B4-BE49-F238E27FC236}">
                      <a16:creationId xmlns:a16="http://schemas.microsoft.com/office/drawing/2014/main" id="{DDB350DC-7D57-FDFC-D5E2-59FBB05C8AA2}"/>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1387" name="Group 1386">
              <a:extLst>
                <a:ext uri="{FF2B5EF4-FFF2-40B4-BE49-F238E27FC236}">
                  <a16:creationId xmlns:a16="http://schemas.microsoft.com/office/drawing/2014/main" id="{8CEBCB0E-BCF6-B289-70DA-732C71BB3AA6}"/>
                </a:ext>
              </a:extLst>
            </xdr:cNvPr>
            <xdr:cNvGrpSpPr/>
          </xdr:nvGrpSpPr>
          <xdr:grpSpPr>
            <a:xfrm>
              <a:off x="3119852" y="7457030"/>
              <a:ext cx="2743628" cy="2151640"/>
              <a:chOff x="3074147" y="8433176"/>
              <a:chExt cx="2743628" cy="2151640"/>
            </a:xfrm>
          </xdr:grpSpPr>
          <xdr:sp macro="" textlink="">
            <xdr:nvSpPr>
              <xdr:cNvPr id="71" name="Rounded Rectangle 33">
                <a:extLst>
                  <a:ext uri="{FF2B5EF4-FFF2-40B4-BE49-F238E27FC236}">
                    <a16:creationId xmlns:a16="http://schemas.microsoft.com/office/drawing/2014/main" id="{3E817325-655B-43EF-0E33-1B08C4D77789}"/>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72" name="Group 71">
                <a:extLst>
                  <a:ext uri="{FF2B5EF4-FFF2-40B4-BE49-F238E27FC236}">
                    <a16:creationId xmlns:a16="http://schemas.microsoft.com/office/drawing/2014/main" id="{C64EE4A9-05F9-1916-D2EC-889BD679A7B0}"/>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88" name="Rectangle: Top Corners Rounded 87">
                  <a:hlinkClick xmlns:r="http://schemas.openxmlformats.org/officeDocument/2006/relationships" r:id="rId14"/>
                  <a:extLst>
                    <a:ext uri="{FF2B5EF4-FFF2-40B4-BE49-F238E27FC236}">
                      <a16:creationId xmlns:a16="http://schemas.microsoft.com/office/drawing/2014/main" id="{B7232266-2BC5-FB0E-8C42-44263CFBDCC5}"/>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89" name="Rectangle: Top Corners Rounded 88">
                  <a:extLst>
                    <a:ext uri="{FF2B5EF4-FFF2-40B4-BE49-F238E27FC236}">
                      <a16:creationId xmlns:a16="http://schemas.microsoft.com/office/drawing/2014/main" id="{CD4E5C18-9D8D-250F-E00F-150A37E42534}"/>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3" name="Group 72">
                <a:extLst>
                  <a:ext uri="{FF2B5EF4-FFF2-40B4-BE49-F238E27FC236}">
                    <a16:creationId xmlns:a16="http://schemas.microsoft.com/office/drawing/2014/main" id="{3347EA15-8BDF-36A1-FA02-5C74D9C86FF3}"/>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86" name="Rectangle: Top Corners Rounded 85">
                  <a:hlinkClick xmlns:r="http://schemas.openxmlformats.org/officeDocument/2006/relationships" r:id="rId15"/>
                  <a:extLst>
                    <a:ext uri="{FF2B5EF4-FFF2-40B4-BE49-F238E27FC236}">
                      <a16:creationId xmlns:a16="http://schemas.microsoft.com/office/drawing/2014/main" id="{FA5AF500-2140-EDA5-D9B0-F850DE8DC8B1}"/>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87" name="Rectangle: Top Corners Rounded 86">
                  <a:extLst>
                    <a:ext uri="{FF2B5EF4-FFF2-40B4-BE49-F238E27FC236}">
                      <a16:creationId xmlns:a16="http://schemas.microsoft.com/office/drawing/2014/main" id="{49586FC3-4B62-423E-EFC4-2FBEC9FA4DD5}"/>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4" name="Group 73">
                <a:extLst>
                  <a:ext uri="{FF2B5EF4-FFF2-40B4-BE49-F238E27FC236}">
                    <a16:creationId xmlns:a16="http://schemas.microsoft.com/office/drawing/2014/main" id="{D0A35539-2700-3645-0D90-8DA1E592A8E3}"/>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84" name="Rectangle: Top Corners Rounded 83">
                  <a:hlinkClick xmlns:r="http://schemas.openxmlformats.org/officeDocument/2006/relationships" r:id="rId16"/>
                  <a:extLst>
                    <a:ext uri="{FF2B5EF4-FFF2-40B4-BE49-F238E27FC236}">
                      <a16:creationId xmlns:a16="http://schemas.microsoft.com/office/drawing/2014/main" id="{A93D4216-19E0-3119-FFA5-EE3A7CB5D6FC}"/>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85" name="Rectangle: Top Corners Rounded 84">
                  <a:extLst>
                    <a:ext uri="{FF2B5EF4-FFF2-40B4-BE49-F238E27FC236}">
                      <a16:creationId xmlns:a16="http://schemas.microsoft.com/office/drawing/2014/main" id="{94F28EA3-95D7-130E-8817-58E78E2277C1}"/>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5" name="Group 74">
                <a:extLst>
                  <a:ext uri="{FF2B5EF4-FFF2-40B4-BE49-F238E27FC236}">
                    <a16:creationId xmlns:a16="http://schemas.microsoft.com/office/drawing/2014/main" id="{8980CF6F-03D0-EE4C-888A-E4AA8F6CA104}"/>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82" name="Rectangle: Top Corners Rounded 81">
                  <a:hlinkClick xmlns:r="http://schemas.openxmlformats.org/officeDocument/2006/relationships" r:id="rId17"/>
                  <a:extLst>
                    <a:ext uri="{FF2B5EF4-FFF2-40B4-BE49-F238E27FC236}">
                      <a16:creationId xmlns:a16="http://schemas.microsoft.com/office/drawing/2014/main" id="{49F25557-BF6E-FA26-D0C1-0CCD0DA643A4}"/>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83" name="Rectangle: Top Corners Rounded 82">
                  <a:extLst>
                    <a:ext uri="{FF2B5EF4-FFF2-40B4-BE49-F238E27FC236}">
                      <a16:creationId xmlns:a16="http://schemas.microsoft.com/office/drawing/2014/main" id="{5F009AB8-F4DC-E41C-8DD8-93D5231E9218}"/>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6" name="Group 75">
                <a:extLst>
                  <a:ext uri="{FF2B5EF4-FFF2-40B4-BE49-F238E27FC236}">
                    <a16:creationId xmlns:a16="http://schemas.microsoft.com/office/drawing/2014/main" id="{5604D37E-5E90-892B-7962-D9240E7BCF94}"/>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80" name="Rectangle: Top Corners Rounded 79">
                  <a:hlinkClick xmlns:r="http://schemas.openxmlformats.org/officeDocument/2006/relationships" r:id="rId18"/>
                  <a:extLst>
                    <a:ext uri="{FF2B5EF4-FFF2-40B4-BE49-F238E27FC236}">
                      <a16:creationId xmlns:a16="http://schemas.microsoft.com/office/drawing/2014/main" id="{5F152580-C2E1-7353-8505-64F064AC4BB7}"/>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81" name="Rectangle: Top Corners Rounded 80">
                  <a:extLst>
                    <a:ext uri="{FF2B5EF4-FFF2-40B4-BE49-F238E27FC236}">
                      <a16:creationId xmlns:a16="http://schemas.microsoft.com/office/drawing/2014/main" id="{6ACF43C1-5B68-2856-7AF9-9A0F56AC10A5}"/>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7" name="Group 76">
                <a:extLst>
                  <a:ext uri="{FF2B5EF4-FFF2-40B4-BE49-F238E27FC236}">
                    <a16:creationId xmlns:a16="http://schemas.microsoft.com/office/drawing/2014/main" id="{92B4F539-E967-8C02-4A27-BCC40C619255}"/>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78" name="Rectangle: Top Corners Rounded 77">
                  <a:hlinkClick xmlns:r="http://schemas.openxmlformats.org/officeDocument/2006/relationships" r:id="rId19"/>
                  <a:extLst>
                    <a:ext uri="{FF2B5EF4-FFF2-40B4-BE49-F238E27FC236}">
                      <a16:creationId xmlns:a16="http://schemas.microsoft.com/office/drawing/2014/main" id="{B847B0B5-B2EB-2394-5D83-B342186F1AF9}"/>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79" name="Rectangle: Top Corners Rounded 78">
                  <a:extLst>
                    <a:ext uri="{FF2B5EF4-FFF2-40B4-BE49-F238E27FC236}">
                      <a16:creationId xmlns:a16="http://schemas.microsoft.com/office/drawing/2014/main" id="{C97A5984-4DB1-B32B-2FCA-D51D70003D5C}"/>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1388" name="Rounded Rectangle 33">
              <a:extLst>
                <a:ext uri="{FF2B5EF4-FFF2-40B4-BE49-F238E27FC236}">
                  <a16:creationId xmlns:a16="http://schemas.microsoft.com/office/drawing/2014/main" id="{43DFDB16-5B42-ECA1-1F7F-86C113B8025D}"/>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1389" name="Group 1388">
              <a:extLst>
                <a:ext uri="{FF2B5EF4-FFF2-40B4-BE49-F238E27FC236}">
                  <a16:creationId xmlns:a16="http://schemas.microsoft.com/office/drawing/2014/main" id="{499CFCB3-3419-F0B5-DE7B-BECB8A3CF054}"/>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69" name="Rectangle: Top Corners Rounded 68">
                <a:hlinkClick xmlns:r="http://schemas.openxmlformats.org/officeDocument/2006/relationships" r:id="rId20"/>
                <a:extLst>
                  <a:ext uri="{FF2B5EF4-FFF2-40B4-BE49-F238E27FC236}">
                    <a16:creationId xmlns:a16="http://schemas.microsoft.com/office/drawing/2014/main" id="{26DF5FF5-6B58-DD31-A8DD-4EB2FCEBC1CD}"/>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70" name="Rectangle: Top Corners Rounded 69">
                <a:extLst>
                  <a:ext uri="{FF2B5EF4-FFF2-40B4-BE49-F238E27FC236}">
                    <a16:creationId xmlns:a16="http://schemas.microsoft.com/office/drawing/2014/main" id="{79A222F3-1F4B-77B1-68A9-3994931A5E28}"/>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90" name="Group 1389">
              <a:extLst>
                <a:ext uri="{FF2B5EF4-FFF2-40B4-BE49-F238E27FC236}">
                  <a16:creationId xmlns:a16="http://schemas.microsoft.com/office/drawing/2014/main" id="{56409BD8-C12A-ABC4-C221-B801859A073A}"/>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67" name="Rectangle: Top Corners Rounded 66">
                <a:hlinkClick xmlns:r="http://schemas.openxmlformats.org/officeDocument/2006/relationships" r:id="rId21"/>
                <a:extLst>
                  <a:ext uri="{FF2B5EF4-FFF2-40B4-BE49-F238E27FC236}">
                    <a16:creationId xmlns:a16="http://schemas.microsoft.com/office/drawing/2014/main" id="{E62593B1-24B4-AC1D-5AEC-7F7D58E50B6C}"/>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68" name="Rectangle: Top Corners Rounded 67">
                <a:extLst>
                  <a:ext uri="{FF2B5EF4-FFF2-40B4-BE49-F238E27FC236}">
                    <a16:creationId xmlns:a16="http://schemas.microsoft.com/office/drawing/2014/main" id="{7984AFA8-E5BC-56F7-E873-8F981C51A9F9}"/>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91" name="Group 1390">
              <a:extLst>
                <a:ext uri="{FF2B5EF4-FFF2-40B4-BE49-F238E27FC236}">
                  <a16:creationId xmlns:a16="http://schemas.microsoft.com/office/drawing/2014/main" id="{ECF59794-5D00-7DD4-7AD0-DD283B3B2956}"/>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65" name="Rectangle: Top Corners Rounded 64">
                <a:hlinkClick xmlns:r="http://schemas.openxmlformats.org/officeDocument/2006/relationships" r:id="rId22"/>
                <a:extLst>
                  <a:ext uri="{FF2B5EF4-FFF2-40B4-BE49-F238E27FC236}">
                    <a16:creationId xmlns:a16="http://schemas.microsoft.com/office/drawing/2014/main" id="{F4C228BE-C3B6-6AFA-751F-45112121BF21}"/>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66" name="Rectangle: Top Corners Rounded 65">
                <a:extLst>
                  <a:ext uri="{FF2B5EF4-FFF2-40B4-BE49-F238E27FC236}">
                    <a16:creationId xmlns:a16="http://schemas.microsoft.com/office/drawing/2014/main" id="{424318F0-71CC-54BF-9BAE-AC3B6C1A4AB4}"/>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92" name="Group 1391">
              <a:extLst>
                <a:ext uri="{FF2B5EF4-FFF2-40B4-BE49-F238E27FC236}">
                  <a16:creationId xmlns:a16="http://schemas.microsoft.com/office/drawing/2014/main" id="{7F5AD1A9-8CDB-DB11-57CD-2AC78FBE9D2D}"/>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1407" name="Rectangle: Top Corners Rounded 1406">
                <a:hlinkClick xmlns:r="http://schemas.openxmlformats.org/officeDocument/2006/relationships" r:id="rId23"/>
                <a:extLst>
                  <a:ext uri="{FF2B5EF4-FFF2-40B4-BE49-F238E27FC236}">
                    <a16:creationId xmlns:a16="http://schemas.microsoft.com/office/drawing/2014/main" id="{6103D4BA-E617-9193-2B0A-4EAA2E7DE74F}"/>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64" name="Rectangle: Top Corners Rounded 63">
                <a:extLst>
                  <a:ext uri="{FF2B5EF4-FFF2-40B4-BE49-F238E27FC236}">
                    <a16:creationId xmlns:a16="http://schemas.microsoft.com/office/drawing/2014/main" id="{BE9E12DC-5F58-88E3-0C1E-1C5A75193750}"/>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93" name="Group 1392">
              <a:extLst>
                <a:ext uri="{FF2B5EF4-FFF2-40B4-BE49-F238E27FC236}">
                  <a16:creationId xmlns:a16="http://schemas.microsoft.com/office/drawing/2014/main" id="{E2CC80F5-C7BC-D657-2B67-6026366BEF47}"/>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1405" name="Rectangle: Top Corners Rounded 1404">
                <a:hlinkClick xmlns:r="http://schemas.openxmlformats.org/officeDocument/2006/relationships" r:id="rId24"/>
                <a:extLst>
                  <a:ext uri="{FF2B5EF4-FFF2-40B4-BE49-F238E27FC236}">
                    <a16:creationId xmlns:a16="http://schemas.microsoft.com/office/drawing/2014/main" id="{C1ACBBC9-7F95-D11B-670E-36CB5970E423}"/>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1406" name="Rectangle: Top Corners Rounded 1405">
                <a:extLst>
                  <a:ext uri="{FF2B5EF4-FFF2-40B4-BE49-F238E27FC236}">
                    <a16:creationId xmlns:a16="http://schemas.microsoft.com/office/drawing/2014/main" id="{6DCE923F-3D1E-8360-67DA-064292C53C1E}"/>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94" name="Group 1393">
              <a:extLst>
                <a:ext uri="{FF2B5EF4-FFF2-40B4-BE49-F238E27FC236}">
                  <a16:creationId xmlns:a16="http://schemas.microsoft.com/office/drawing/2014/main" id="{06152D37-AD58-681D-647C-4FC748D5FF82}"/>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1403" name="Rectangle: Top Corners Rounded 1402">
                <a:hlinkClick xmlns:r="http://schemas.openxmlformats.org/officeDocument/2006/relationships" r:id="rId25"/>
                <a:extLst>
                  <a:ext uri="{FF2B5EF4-FFF2-40B4-BE49-F238E27FC236}">
                    <a16:creationId xmlns:a16="http://schemas.microsoft.com/office/drawing/2014/main" id="{352617BA-80B6-2738-CC9B-3B6E2DBCFEB7}"/>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1404" name="Rectangle: Top Corners Rounded 1403">
                <a:extLst>
                  <a:ext uri="{FF2B5EF4-FFF2-40B4-BE49-F238E27FC236}">
                    <a16:creationId xmlns:a16="http://schemas.microsoft.com/office/drawing/2014/main" id="{07C6BD86-F571-2E37-80E6-6F76F7DDC1D6}"/>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95" name="Group 1394">
              <a:extLst>
                <a:ext uri="{FF2B5EF4-FFF2-40B4-BE49-F238E27FC236}">
                  <a16:creationId xmlns:a16="http://schemas.microsoft.com/office/drawing/2014/main" id="{96BF8B35-7B8B-8821-77BF-262552A66E26}"/>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1401" name="Rectangle: Top Corners Rounded 1400">
                <a:hlinkClick xmlns:r="http://schemas.openxmlformats.org/officeDocument/2006/relationships" r:id="rId26"/>
                <a:extLst>
                  <a:ext uri="{FF2B5EF4-FFF2-40B4-BE49-F238E27FC236}">
                    <a16:creationId xmlns:a16="http://schemas.microsoft.com/office/drawing/2014/main" id="{2B539DB6-7A47-0AB3-113E-8C861C7B5019}"/>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1402" name="Rectangle: Top Corners Rounded 1401">
                <a:extLst>
                  <a:ext uri="{FF2B5EF4-FFF2-40B4-BE49-F238E27FC236}">
                    <a16:creationId xmlns:a16="http://schemas.microsoft.com/office/drawing/2014/main" id="{110F4BEA-3627-444E-E54B-19C9CF80F60F}"/>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96" name="Group 1395">
              <a:extLst>
                <a:ext uri="{FF2B5EF4-FFF2-40B4-BE49-F238E27FC236}">
                  <a16:creationId xmlns:a16="http://schemas.microsoft.com/office/drawing/2014/main" id="{DE71D9AB-5163-BE8F-4154-3603C9426B51}"/>
                </a:ext>
              </a:extLst>
            </xdr:cNvPr>
            <xdr:cNvGrpSpPr/>
          </xdr:nvGrpSpPr>
          <xdr:grpSpPr>
            <a:xfrm>
              <a:off x="3131721" y="9724270"/>
              <a:ext cx="2731751" cy="505190"/>
              <a:chOff x="3074147" y="10723689"/>
              <a:chExt cx="2731751" cy="505190"/>
            </a:xfrm>
          </xdr:grpSpPr>
          <xdr:grpSp>
            <xdr:nvGrpSpPr>
              <xdr:cNvPr id="1397" name="Group 1396">
                <a:extLst>
                  <a:ext uri="{FF2B5EF4-FFF2-40B4-BE49-F238E27FC236}">
                    <a16:creationId xmlns:a16="http://schemas.microsoft.com/office/drawing/2014/main" id="{7ECD969E-50BE-511F-CA37-C0D08AE71F85}"/>
                  </a:ext>
                </a:extLst>
              </xdr:cNvPr>
              <xdr:cNvGrpSpPr/>
            </xdr:nvGrpSpPr>
            <xdr:grpSpPr>
              <a:xfrm>
                <a:off x="3259952" y="10953495"/>
                <a:ext cx="2545946" cy="275384"/>
                <a:chOff x="3271821" y="10945459"/>
                <a:chExt cx="2545946" cy="275384"/>
              </a:xfrm>
            </xdr:grpSpPr>
            <xdr:sp macro="" textlink="">
              <xdr:nvSpPr>
                <xdr:cNvPr id="1399" name="Rectangle: Top Corners Rounded 1398">
                  <a:hlinkClick xmlns:r="http://schemas.openxmlformats.org/officeDocument/2006/relationships" r:id="rId27"/>
                  <a:extLst>
                    <a:ext uri="{FF2B5EF4-FFF2-40B4-BE49-F238E27FC236}">
                      <a16:creationId xmlns:a16="http://schemas.microsoft.com/office/drawing/2014/main" id="{65ADA8FE-D36A-A4D9-987B-5AF0A038A4B8}"/>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1400" name="Rectangle: Top Corners Rounded 1399">
                  <a:extLst>
                    <a:ext uri="{FF2B5EF4-FFF2-40B4-BE49-F238E27FC236}">
                      <a16:creationId xmlns:a16="http://schemas.microsoft.com/office/drawing/2014/main" id="{F8B88DBF-0824-E6D8-5DB6-B8430410C674}"/>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398" name="Rounded Rectangle 33">
                <a:extLst>
                  <a:ext uri="{FF2B5EF4-FFF2-40B4-BE49-F238E27FC236}">
                    <a16:creationId xmlns:a16="http://schemas.microsoft.com/office/drawing/2014/main" id="{460BCE4B-7F70-9FF4-8A07-AE2D93182A35}"/>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1377" name="Rectangle: Top Corners Rounded 1376">
            <a:hlinkClick xmlns:r="http://schemas.openxmlformats.org/officeDocument/2006/relationships" r:id="rId28"/>
            <a:extLst>
              <a:ext uri="{FF2B5EF4-FFF2-40B4-BE49-F238E27FC236}">
                <a16:creationId xmlns:a16="http://schemas.microsoft.com/office/drawing/2014/main" id="{AA850EAF-2A74-964A-F829-1FE3BB4727B8}"/>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1378" name="Rectangle: Top Corners Rounded 1377">
            <a:extLst>
              <a:ext uri="{FF2B5EF4-FFF2-40B4-BE49-F238E27FC236}">
                <a16:creationId xmlns:a16="http://schemas.microsoft.com/office/drawing/2014/main" id="{8ACCCE0F-189D-7D71-9AFB-994B40EC91DB}"/>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115784</xdr:colOff>
      <xdr:row>2</xdr:row>
      <xdr:rowOff>142875</xdr:rowOff>
    </xdr:to>
    <xdr:pic>
      <xdr:nvPicPr>
        <xdr:cNvPr id="2" name="Picture 102">
          <a:extLst>
            <a:ext uri="{FF2B5EF4-FFF2-40B4-BE49-F238E27FC236}">
              <a16:creationId xmlns:a16="http://schemas.microsoft.com/office/drawing/2014/main" id="{7B1F0C72-24A4-466E-8295-EE1ED9E333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2706" y="0"/>
          <a:ext cx="1487384" cy="52387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21256C57-2C65-295F-993B-4DEA21E75F7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164353</xdr:colOff>
      <xdr:row>7</xdr:row>
      <xdr:rowOff>7471</xdr:rowOff>
    </xdr:from>
    <xdr:to>
      <xdr:col>4</xdr:col>
      <xdr:colOff>656480</xdr:colOff>
      <xdr:row>47</xdr:row>
      <xdr:rowOff>142518</xdr:rowOff>
    </xdr:to>
    <xdr:grpSp>
      <xdr:nvGrpSpPr>
        <xdr:cNvPr id="4" name="Group 3">
          <a:extLst>
            <a:ext uri="{FF2B5EF4-FFF2-40B4-BE49-F238E27FC236}">
              <a16:creationId xmlns:a16="http://schemas.microsoft.com/office/drawing/2014/main" id="{9343A658-FE1A-4BB6-BC97-ACE3B945AC69}"/>
            </a:ext>
          </a:extLst>
        </xdr:cNvPr>
        <xdr:cNvGrpSpPr/>
      </xdr:nvGrpSpPr>
      <xdr:grpSpPr>
        <a:xfrm>
          <a:off x="164353" y="1363383"/>
          <a:ext cx="2789333" cy="10108282"/>
          <a:chOff x="3074147" y="344955"/>
          <a:chExt cx="2789333" cy="10216606"/>
        </a:xfrm>
      </xdr:grpSpPr>
      <xdr:grpSp>
        <xdr:nvGrpSpPr>
          <xdr:cNvPr id="5" name="Group 4">
            <a:extLst>
              <a:ext uri="{FF2B5EF4-FFF2-40B4-BE49-F238E27FC236}">
                <a16:creationId xmlns:a16="http://schemas.microsoft.com/office/drawing/2014/main" id="{7AFB82B9-0A5A-A0A2-079C-62B64D486ADC}"/>
              </a:ext>
            </a:extLst>
          </xdr:cNvPr>
          <xdr:cNvGrpSpPr/>
        </xdr:nvGrpSpPr>
        <xdr:grpSpPr>
          <a:xfrm>
            <a:off x="3074147" y="344955"/>
            <a:ext cx="2789333" cy="9884505"/>
            <a:chOff x="3074147" y="344955"/>
            <a:chExt cx="2789333" cy="9884505"/>
          </a:xfrm>
        </xdr:grpSpPr>
        <xdr:grpSp>
          <xdr:nvGrpSpPr>
            <xdr:cNvPr id="8" name="Group 7">
              <a:extLst>
                <a:ext uri="{FF2B5EF4-FFF2-40B4-BE49-F238E27FC236}">
                  <a16:creationId xmlns:a16="http://schemas.microsoft.com/office/drawing/2014/main" id="{C0F781BD-656D-D77F-819E-A3A59CFD1E20}"/>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103" name="Rectangle: Top Corners Rounded 102">
                <a:hlinkClick xmlns:r="http://schemas.openxmlformats.org/officeDocument/2006/relationships" r:id="rId2"/>
                <a:extLst>
                  <a:ext uri="{FF2B5EF4-FFF2-40B4-BE49-F238E27FC236}">
                    <a16:creationId xmlns:a16="http://schemas.microsoft.com/office/drawing/2014/main" id="{06595926-BFD3-E6E4-E18A-644530A92573}"/>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183" name="Rectangle: Top Corners Rounded 182">
                <a:extLst>
                  <a:ext uri="{FF2B5EF4-FFF2-40B4-BE49-F238E27FC236}">
                    <a16:creationId xmlns:a16="http://schemas.microsoft.com/office/drawing/2014/main" id="{07627E96-7B0F-BA40-A9DE-8982551F56B9}"/>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9" name="Group 8">
              <a:extLst>
                <a:ext uri="{FF2B5EF4-FFF2-40B4-BE49-F238E27FC236}">
                  <a16:creationId xmlns:a16="http://schemas.microsoft.com/office/drawing/2014/main" id="{A42F35D3-11B7-C083-3956-FF23127CECF6}"/>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90" name="Rectangle: Top Corners Rounded 89">
                <a:hlinkClick xmlns:r="http://schemas.openxmlformats.org/officeDocument/2006/relationships" r:id="rId3"/>
                <a:extLst>
                  <a:ext uri="{FF2B5EF4-FFF2-40B4-BE49-F238E27FC236}">
                    <a16:creationId xmlns:a16="http://schemas.microsoft.com/office/drawing/2014/main" id="{B3C63A13-B7C6-DB58-E881-34B27B13DED7}"/>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91" name="Rectangle: Top Corners Rounded 90">
                <a:extLst>
                  <a:ext uri="{FF2B5EF4-FFF2-40B4-BE49-F238E27FC236}">
                    <a16:creationId xmlns:a16="http://schemas.microsoft.com/office/drawing/2014/main" id="{C58081C5-41F4-7A7C-1B4D-D585E42129A7}"/>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0" name="Group 9">
              <a:extLst>
                <a:ext uri="{FF2B5EF4-FFF2-40B4-BE49-F238E27FC236}">
                  <a16:creationId xmlns:a16="http://schemas.microsoft.com/office/drawing/2014/main" id="{32E642C1-4FD4-87ED-E507-9066AB5FD693}"/>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88" name="Rectangle: Top Corners Rounded 87">
                <a:hlinkClick xmlns:r="http://schemas.openxmlformats.org/officeDocument/2006/relationships" r:id="rId4"/>
                <a:extLst>
                  <a:ext uri="{FF2B5EF4-FFF2-40B4-BE49-F238E27FC236}">
                    <a16:creationId xmlns:a16="http://schemas.microsoft.com/office/drawing/2014/main" id="{39E66BEE-8360-DA82-7F45-6F741B75EC37}"/>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89" name="Rectangle: Top Corners Rounded 88">
                <a:extLst>
                  <a:ext uri="{FF2B5EF4-FFF2-40B4-BE49-F238E27FC236}">
                    <a16:creationId xmlns:a16="http://schemas.microsoft.com/office/drawing/2014/main" id="{B07B90F9-DFB2-8D32-A609-87F1641FFFB6}"/>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 name="Group 10">
              <a:extLst>
                <a:ext uri="{FF2B5EF4-FFF2-40B4-BE49-F238E27FC236}">
                  <a16:creationId xmlns:a16="http://schemas.microsoft.com/office/drawing/2014/main" id="{D418B701-2F1F-9D4F-0658-9AA0828860DD}"/>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86" name="Rectangle: Top Corners Rounded 85">
                <a:hlinkClick xmlns:r="http://schemas.openxmlformats.org/officeDocument/2006/relationships" r:id="rId5"/>
                <a:extLst>
                  <a:ext uri="{FF2B5EF4-FFF2-40B4-BE49-F238E27FC236}">
                    <a16:creationId xmlns:a16="http://schemas.microsoft.com/office/drawing/2014/main" id="{22AD5721-B31C-4FB2-D140-71A7FE6B2ACA}"/>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87" name="Rectangle: Top Corners Rounded 86">
                <a:extLst>
                  <a:ext uri="{FF2B5EF4-FFF2-40B4-BE49-F238E27FC236}">
                    <a16:creationId xmlns:a16="http://schemas.microsoft.com/office/drawing/2014/main" id="{1C72AD87-C435-56BF-6B6B-687AC7EC7EEF}"/>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2" name="Rounded Rectangle 33">
              <a:extLst>
                <a:ext uri="{FF2B5EF4-FFF2-40B4-BE49-F238E27FC236}">
                  <a16:creationId xmlns:a16="http://schemas.microsoft.com/office/drawing/2014/main" id="{931C5947-E3F9-E1DE-E2A1-67CC7CCEC8AF}"/>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13" name="Group 12">
              <a:extLst>
                <a:ext uri="{FF2B5EF4-FFF2-40B4-BE49-F238E27FC236}">
                  <a16:creationId xmlns:a16="http://schemas.microsoft.com/office/drawing/2014/main" id="{5C0A4D2F-F4C2-5808-DA2A-1F2379D34BB8}"/>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84" name="Rectangle: Top Corners Rounded 83">
                <a:hlinkClick xmlns:r="http://schemas.openxmlformats.org/officeDocument/2006/relationships" r:id="rId6"/>
                <a:extLst>
                  <a:ext uri="{FF2B5EF4-FFF2-40B4-BE49-F238E27FC236}">
                    <a16:creationId xmlns:a16="http://schemas.microsoft.com/office/drawing/2014/main" id="{5672D103-FFC8-E893-46DD-E7C4C8263BCA}"/>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85" name="Rectangle: Top Corners Rounded 84">
                <a:extLst>
                  <a:ext uri="{FF2B5EF4-FFF2-40B4-BE49-F238E27FC236}">
                    <a16:creationId xmlns:a16="http://schemas.microsoft.com/office/drawing/2014/main" id="{21CDF563-465E-8B6F-23F8-D4D7106A8C0B}"/>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4" name="Group 13">
              <a:extLst>
                <a:ext uri="{FF2B5EF4-FFF2-40B4-BE49-F238E27FC236}">
                  <a16:creationId xmlns:a16="http://schemas.microsoft.com/office/drawing/2014/main" id="{44E3610F-5363-3D9C-D719-17D3386268A7}"/>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82" name="Rectangle: Top Corners Rounded 81">
                <a:hlinkClick xmlns:r="http://schemas.openxmlformats.org/officeDocument/2006/relationships" r:id="rId7"/>
                <a:extLst>
                  <a:ext uri="{FF2B5EF4-FFF2-40B4-BE49-F238E27FC236}">
                    <a16:creationId xmlns:a16="http://schemas.microsoft.com/office/drawing/2014/main" id="{67D4B480-49F0-D306-E647-D5E2C96F233C}"/>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83" name="Rectangle: Top Corners Rounded 82">
                <a:extLst>
                  <a:ext uri="{FF2B5EF4-FFF2-40B4-BE49-F238E27FC236}">
                    <a16:creationId xmlns:a16="http://schemas.microsoft.com/office/drawing/2014/main" id="{379044DE-C3F4-DE25-8F88-5A387D755177}"/>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 name="Group 14">
              <a:extLst>
                <a:ext uri="{FF2B5EF4-FFF2-40B4-BE49-F238E27FC236}">
                  <a16:creationId xmlns:a16="http://schemas.microsoft.com/office/drawing/2014/main" id="{415C5AD1-4FA5-9650-2D50-B633B7226EAA}"/>
                </a:ext>
              </a:extLst>
            </xdr:cNvPr>
            <xdr:cNvGrpSpPr/>
          </xdr:nvGrpSpPr>
          <xdr:grpSpPr>
            <a:xfrm>
              <a:off x="3119852" y="5256023"/>
              <a:ext cx="2731760" cy="2124208"/>
              <a:chOff x="3074147" y="6195660"/>
              <a:chExt cx="2731760" cy="2124208"/>
            </a:xfrm>
          </xdr:grpSpPr>
          <xdr:sp macro="" textlink="">
            <xdr:nvSpPr>
              <xdr:cNvPr id="63" name="Rounded Rectangle 33">
                <a:extLst>
                  <a:ext uri="{FF2B5EF4-FFF2-40B4-BE49-F238E27FC236}">
                    <a16:creationId xmlns:a16="http://schemas.microsoft.com/office/drawing/2014/main" id="{5D04B4A5-3C58-198D-265E-082E30086154}"/>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64" name="Group 63">
                <a:extLst>
                  <a:ext uri="{FF2B5EF4-FFF2-40B4-BE49-F238E27FC236}">
                    <a16:creationId xmlns:a16="http://schemas.microsoft.com/office/drawing/2014/main" id="{AEB74A4D-8499-1D03-990D-5AC8A6A6607A}"/>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80" name="Rectangle: Top Corners Rounded 79">
                  <a:hlinkClick xmlns:r="http://schemas.openxmlformats.org/officeDocument/2006/relationships" r:id="rId8"/>
                  <a:extLst>
                    <a:ext uri="{FF2B5EF4-FFF2-40B4-BE49-F238E27FC236}">
                      <a16:creationId xmlns:a16="http://schemas.microsoft.com/office/drawing/2014/main" id="{47BE4ACF-3236-81E3-9C49-0FCE15532AD3}"/>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81" name="Rectangle: Top Corners Rounded 80">
                  <a:extLst>
                    <a:ext uri="{FF2B5EF4-FFF2-40B4-BE49-F238E27FC236}">
                      <a16:creationId xmlns:a16="http://schemas.microsoft.com/office/drawing/2014/main" id="{B44E2A94-7DDF-C450-41BD-9A700ACD9D82}"/>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5" name="Group 64">
                <a:extLst>
                  <a:ext uri="{FF2B5EF4-FFF2-40B4-BE49-F238E27FC236}">
                    <a16:creationId xmlns:a16="http://schemas.microsoft.com/office/drawing/2014/main" id="{CC2F27A0-0C2B-0135-0101-4D6220B90227}"/>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78" name="Rectangle: Top Corners Rounded 77">
                  <a:hlinkClick xmlns:r="http://schemas.openxmlformats.org/officeDocument/2006/relationships" r:id="rId9"/>
                  <a:extLst>
                    <a:ext uri="{FF2B5EF4-FFF2-40B4-BE49-F238E27FC236}">
                      <a16:creationId xmlns:a16="http://schemas.microsoft.com/office/drawing/2014/main" id="{A513DCC0-05D8-0D30-7FFB-B97D4330297A}"/>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79" name="Rectangle: Top Corners Rounded 78">
                  <a:extLst>
                    <a:ext uri="{FF2B5EF4-FFF2-40B4-BE49-F238E27FC236}">
                      <a16:creationId xmlns:a16="http://schemas.microsoft.com/office/drawing/2014/main" id="{64DB7E25-1362-B5BB-2130-FD191E1CFC05}"/>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6" name="Group 65">
                <a:extLst>
                  <a:ext uri="{FF2B5EF4-FFF2-40B4-BE49-F238E27FC236}">
                    <a16:creationId xmlns:a16="http://schemas.microsoft.com/office/drawing/2014/main" id="{9190F937-8232-0ABD-877F-F4C873F16D60}"/>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76" name="Rectangle: Top Corners Rounded 75">
                  <a:hlinkClick xmlns:r="http://schemas.openxmlformats.org/officeDocument/2006/relationships" r:id="rId10"/>
                  <a:extLst>
                    <a:ext uri="{FF2B5EF4-FFF2-40B4-BE49-F238E27FC236}">
                      <a16:creationId xmlns:a16="http://schemas.microsoft.com/office/drawing/2014/main" id="{1782F0FE-A71E-66F8-4FD0-EB69E2F63CBB}"/>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77" name="Rectangle: Top Corners Rounded 76">
                  <a:extLst>
                    <a:ext uri="{FF2B5EF4-FFF2-40B4-BE49-F238E27FC236}">
                      <a16:creationId xmlns:a16="http://schemas.microsoft.com/office/drawing/2014/main" id="{A354B66A-05CD-C1D2-DE89-9173662D0A6A}"/>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7" name="Group 66">
                <a:extLst>
                  <a:ext uri="{FF2B5EF4-FFF2-40B4-BE49-F238E27FC236}">
                    <a16:creationId xmlns:a16="http://schemas.microsoft.com/office/drawing/2014/main" id="{B17C5402-4753-C936-4ACD-554A5AFB7778}"/>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74" name="Rectangle: Top Corners Rounded 73">
                  <a:hlinkClick xmlns:r="http://schemas.openxmlformats.org/officeDocument/2006/relationships" r:id="rId11"/>
                  <a:extLst>
                    <a:ext uri="{FF2B5EF4-FFF2-40B4-BE49-F238E27FC236}">
                      <a16:creationId xmlns:a16="http://schemas.microsoft.com/office/drawing/2014/main" id="{901635B0-2325-F9C7-9E34-6F36F390A42A}"/>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75" name="Rectangle: Top Corners Rounded 74">
                  <a:extLst>
                    <a:ext uri="{FF2B5EF4-FFF2-40B4-BE49-F238E27FC236}">
                      <a16:creationId xmlns:a16="http://schemas.microsoft.com/office/drawing/2014/main" id="{88E8CD94-8244-FE8C-605F-9EA3173A274F}"/>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8" name="Group 67">
                <a:extLst>
                  <a:ext uri="{FF2B5EF4-FFF2-40B4-BE49-F238E27FC236}">
                    <a16:creationId xmlns:a16="http://schemas.microsoft.com/office/drawing/2014/main" id="{B2F32459-0816-5C53-842A-ADE301F50113}"/>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72" name="Rectangle: Top Corners Rounded 71">
                  <a:hlinkClick xmlns:r="http://schemas.openxmlformats.org/officeDocument/2006/relationships" r:id="rId12"/>
                  <a:extLst>
                    <a:ext uri="{FF2B5EF4-FFF2-40B4-BE49-F238E27FC236}">
                      <a16:creationId xmlns:a16="http://schemas.microsoft.com/office/drawing/2014/main" id="{64388D63-1E81-8189-F3EA-21E1ED546C93}"/>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73" name="Rectangle: Top Corners Rounded 72">
                  <a:extLst>
                    <a:ext uri="{FF2B5EF4-FFF2-40B4-BE49-F238E27FC236}">
                      <a16:creationId xmlns:a16="http://schemas.microsoft.com/office/drawing/2014/main" id="{8657DE3B-09E5-4A62-81D8-F4A6925850C1}"/>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9" name="Group 68">
                <a:extLst>
                  <a:ext uri="{FF2B5EF4-FFF2-40B4-BE49-F238E27FC236}">
                    <a16:creationId xmlns:a16="http://schemas.microsoft.com/office/drawing/2014/main" id="{D516FEF4-EFBF-28FF-3224-D26C6D8B8140}"/>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70" name="Rectangle: Top Corners Rounded 69">
                  <a:hlinkClick xmlns:r="http://schemas.openxmlformats.org/officeDocument/2006/relationships" r:id="rId13"/>
                  <a:extLst>
                    <a:ext uri="{FF2B5EF4-FFF2-40B4-BE49-F238E27FC236}">
                      <a16:creationId xmlns:a16="http://schemas.microsoft.com/office/drawing/2014/main" id="{22360F48-2B7A-2BF6-2771-66CAA47F7F77}"/>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71" name="Rectangle: Top Corners Rounded 70">
                  <a:extLst>
                    <a:ext uri="{FF2B5EF4-FFF2-40B4-BE49-F238E27FC236}">
                      <a16:creationId xmlns:a16="http://schemas.microsoft.com/office/drawing/2014/main" id="{54645A12-2AAC-B666-CF55-49D0344FE8AE}"/>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16" name="Group 15">
              <a:extLst>
                <a:ext uri="{FF2B5EF4-FFF2-40B4-BE49-F238E27FC236}">
                  <a16:creationId xmlns:a16="http://schemas.microsoft.com/office/drawing/2014/main" id="{8EDAE04B-F9AE-DCD8-070C-51F6A33B945F}"/>
                </a:ext>
              </a:extLst>
            </xdr:cNvPr>
            <xdr:cNvGrpSpPr/>
          </xdr:nvGrpSpPr>
          <xdr:grpSpPr>
            <a:xfrm>
              <a:off x="3119852" y="7457030"/>
              <a:ext cx="2743628" cy="2151640"/>
              <a:chOff x="3074147" y="8433176"/>
              <a:chExt cx="2743628" cy="2151640"/>
            </a:xfrm>
          </xdr:grpSpPr>
          <xdr:sp macro="" textlink="">
            <xdr:nvSpPr>
              <xdr:cNvPr id="44" name="Rounded Rectangle 33">
                <a:extLst>
                  <a:ext uri="{FF2B5EF4-FFF2-40B4-BE49-F238E27FC236}">
                    <a16:creationId xmlns:a16="http://schemas.microsoft.com/office/drawing/2014/main" id="{EB8C7005-183F-3E4B-EA71-6B10A36778EB}"/>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45" name="Group 44">
                <a:extLst>
                  <a:ext uri="{FF2B5EF4-FFF2-40B4-BE49-F238E27FC236}">
                    <a16:creationId xmlns:a16="http://schemas.microsoft.com/office/drawing/2014/main" id="{1BA55C30-5E82-2684-60B7-4947B0F1195E}"/>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61" name="Rectangle: Top Corners Rounded 60">
                  <a:hlinkClick xmlns:r="http://schemas.openxmlformats.org/officeDocument/2006/relationships" r:id="rId14"/>
                  <a:extLst>
                    <a:ext uri="{FF2B5EF4-FFF2-40B4-BE49-F238E27FC236}">
                      <a16:creationId xmlns:a16="http://schemas.microsoft.com/office/drawing/2014/main" id="{7ACED858-185D-CF08-9CE3-0F260503194D}"/>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62" name="Rectangle: Top Corners Rounded 61">
                  <a:extLst>
                    <a:ext uri="{FF2B5EF4-FFF2-40B4-BE49-F238E27FC236}">
                      <a16:creationId xmlns:a16="http://schemas.microsoft.com/office/drawing/2014/main" id="{291BBE6C-3BBE-50CB-1DFA-EFFCEEBDC310}"/>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6" name="Group 45">
                <a:extLst>
                  <a:ext uri="{FF2B5EF4-FFF2-40B4-BE49-F238E27FC236}">
                    <a16:creationId xmlns:a16="http://schemas.microsoft.com/office/drawing/2014/main" id="{9E743623-A9D0-F83E-5ADB-5F673365E33C}"/>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59" name="Rectangle: Top Corners Rounded 58">
                  <a:hlinkClick xmlns:r="http://schemas.openxmlformats.org/officeDocument/2006/relationships" r:id="rId15"/>
                  <a:extLst>
                    <a:ext uri="{FF2B5EF4-FFF2-40B4-BE49-F238E27FC236}">
                      <a16:creationId xmlns:a16="http://schemas.microsoft.com/office/drawing/2014/main" id="{2A835939-4D39-9D6E-4E80-4B43A99C2046}"/>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60" name="Rectangle: Top Corners Rounded 59">
                  <a:extLst>
                    <a:ext uri="{FF2B5EF4-FFF2-40B4-BE49-F238E27FC236}">
                      <a16:creationId xmlns:a16="http://schemas.microsoft.com/office/drawing/2014/main" id="{F1FD2FF3-4377-460D-8B77-ECBFB6AD26A5}"/>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7" name="Group 46">
                <a:extLst>
                  <a:ext uri="{FF2B5EF4-FFF2-40B4-BE49-F238E27FC236}">
                    <a16:creationId xmlns:a16="http://schemas.microsoft.com/office/drawing/2014/main" id="{083F8B4F-871F-BA04-F8A2-74A59978A884}"/>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57" name="Rectangle: Top Corners Rounded 56">
                  <a:hlinkClick xmlns:r="http://schemas.openxmlformats.org/officeDocument/2006/relationships" r:id="rId16"/>
                  <a:extLst>
                    <a:ext uri="{FF2B5EF4-FFF2-40B4-BE49-F238E27FC236}">
                      <a16:creationId xmlns:a16="http://schemas.microsoft.com/office/drawing/2014/main" id="{5BEDED20-F4CD-07BC-67EA-93D3E21BECA8}"/>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58" name="Rectangle: Top Corners Rounded 57">
                  <a:extLst>
                    <a:ext uri="{FF2B5EF4-FFF2-40B4-BE49-F238E27FC236}">
                      <a16:creationId xmlns:a16="http://schemas.microsoft.com/office/drawing/2014/main" id="{D85072A1-A3D6-6133-8B0D-15BA4AA8CB41}"/>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8" name="Group 47">
                <a:extLst>
                  <a:ext uri="{FF2B5EF4-FFF2-40B4-BE49-F238E27FC236}">
                    <a16:creationId xmlns:a16="http://schemas.microsoft.com/office/drawing/2014/main" id="{D743FBBB-78BE-6106-81C9-F09E3A5F99A4}"/>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55" name="Rectangle: Top Corners Rounded 54">
                  <a:hlinkClick xmlns:r="http://schemas.openxmlformats.org/officeDocument/2006/relationships" r:id="rId17"/>
                  <a:extLst>
                    <a:ext uri="{FF2B5EF4-FFF2-40B4-BE49-F238E27FC236}">
                      <a16:creationId xmlns:a16="http://schemas.microsoft.com/office/drawing/2014/main" id="{FB921BA3-7AB2-7CE4-1F62-5CC32014368A}"/>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56" name="Rectangle: Top Corners Rounded 55">
                  <a:extLst>
                    <a:ext uri="{FF2B5EF4-FFF2-40B4-BE49-F238E27FC236}">
                      <a16:creationId xmlns:a16="http://schemas.microsoft.com/office/drawing/2014/main" id="{49201C96-9A26-5D81-8333-B0D8B039C80E}"/>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9" name="Group 48">
                <a:extLst>
                  <a:ext uri="{FF2B5EF4-FFF2-40B4-BE49-F238E27FC236}">
                    <a16:creationId xmlns:a16="http://schemas.microsoft.com/office/drawing/2014/main" id="{56DB5FA4-520F-2BFE-D2D9-0D987D58B00C}"/>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53" name="Rectangle: Top Corners Rounded 52">
                  <a:hlinkClick xmlns:r="http://schemas.openxmlformats.org/officeDocument/2006/relationships" r:id="rId18"/>
                  <a:extLst>
                    <a:ext uri="{FF2B5EF4-FFF2-40B4-BE49-F238E27FC236}">
                      <a16:creationId xmlns:a16="http://schemas.microsoft.com/office/drawing/2014/main" id="{02A03E45-9410-6E27-44E5-73B9B8B5B610}"/>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54" name="Rectangle: Top Corners Rounded 53">
                  <a:extLst>
                    <a:ext uri="{FF2B5EF4-FFF2-40B4-BE49-F238E27FC236}">
                      <a16:creationId xmlns:a16="http://schemas.microsoft.com/office/drawing/2014/main" id="{540DC584-D45D-8071-CB79-31F7C1E6A415}"/>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0" name="Group 49">
                <a:extLst>
                  <a:ext uri="{FF2B5EF4-FFF2-40B4-BE49-F238E27FC236}">
                    <a16:creationId xmlns:a16="http://schemas.microsoft.com/office/drawing/2014/main" id="{C9EBD50E-D680-5E9D-3C20-56C85ADF1378}"/>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51" name="Rectangle: Top Corners Rounded 50">
                  <a:hlinkClick xmlns:r="http://schemas.openxmlformats.org/officeDocument/2006/relationships" r:id="rId19"/>
                  <a:extLst>
                    <a:ext uri="{FF2B5EF4-FFF2-40B4-BE49-F238E27FC236}">
                      <a16:creationId xmlns:a16="http://schemas.microsoft.com/office/drawing/2014/main" id="{383BAF79-58E5-3B26-1ECC-30A6954DD43B}"/>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52" name="Rectangle: Top Corners Rounded 51">
                  <a:extLst>
                    <a:ext uri="{FF2B5EF4-FFF2-40B4-BE49-F238E27FC236}">
                      <a16:creationId xmlns:a16="http://schemas.microsoft.com/office/drawing/2014/main" id="{94ADF522-697B-56C0-73A3-235109A75464}"/>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17" name="Rounded Rectangle 33">
              <a:extLst>
                <a:ext uri="{FF2B5EF4-FFF2-40B4-BE49-F238E27FC236}">
                  <a16:creationId xmlns:a16="http://schemas.microsoft.com/office/drawing/2014/main" id="{7787E6BD-ED05-02B6-162F-0721D6EA1B1F}"/>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18" name="Group 17">
              <a:extLst>
                <a:ext uri="{FF2B5EF4-FFF2-40B4-BE49-F238E27FC236}">
                  <a16:creationId xmlns:a16="http://schemas.microsoft.com/office/drawing/2014/main" id="{5C8DA381-C032-BCF6-DEAA-D4F4585FC5DF}"/>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42" name="Rectangle: Top Corners Rounded 41">
                <a:hlinkClick xmlns:r="http://schemas.openxmlformats.org/officeDocument/2006/relationships" r:id="rId20"/>
                <a:extLst>
                  <a:ext uri="{FF2B5EF4-FFF2-40B4-BE49-F238E27FC236}">
                    <a16:creationId xmlns:a16="http://schemas.microsoft.com/office/drawing/2014/main" id="{472649A5-1D3D-3C37-8521-9B8B6D580E71}"/>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43" name="Rectangle: Top Corners Rounded 42">
                <a:extLst>
                  <a:ext uri="{FF2B5EF4-FFF2-40B4-BE49-F238E27FC236}">
                    <a16:creationId xmlns:a16="http://schemas.microsoft.com/office/drawing/2014/main" id="{D1D486B4-8956-BCB6-22E2-A79498EE217E}"/>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9" name="Group 18">
              <a:extLst>
                <a:ext uri="{FF2B5EF4-FFF2-40B4-BE49-F238E27FC236}">
                  <a16:creationId xmlns:a16="http://schemas.microsoft.com/office/drawing/2014/main" id="{DBB5A194-C414-FD3C-C223-02A32F46445D}"/>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40" name="Rectangle: Top Corners Rounded 39">
                <a:hlinkClick xmlns:r="http://schemas.openxmlformats.org/officeDocument/2006/relationships" r:id="rId21"/>
                <a:extLst>
                  <a:ext uri="{FF2B5EF4-FFF2-40B4-BE49-F238E27FC236}">
                    <a16:creationId xmlns:a16="http://schemas.microsoft.com/office/drawing/2014/main" id="{C09F63C4-42F2-A657-CADC-65FD5506FB79}"/>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41" name="Rectangle: Top Corners Rounded 40">
                <a:extLst>
                  <a:ext uri="{FF2B5EF4-FFF2-40B4-BE49-F238E27FC236}">
                    <a16:creationId xmlns:a16="http://schemas.microsoft.com/office/drawing/2014/main" id="{3CF7CD0F-BFE6-31B2-B1B1-0654FB996901}"/>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0" name="Group 19">
              <a:extLst>
                <a:ext uri="{FF2B5EF4-FFF2-40B4-BE49-F238E27FC236}">
                  <a16:creationId xmlns:a16="http://schemas.microsoft.com/office/drawing/2014/main" id="{74AD1449-4BC3-947A-9F9F-BBD11B5FCEBD}"/>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38" name="Rectangle: Top Corners Rounded 37">
                <a:hlinkClick xmlns:r="http://schemas.openxmlformats.org/officeDocument/2006/relationships" r:id="rId22"/>
                <a:extLst>
                  <a:ext uri="{FF2B5EF4-FFF2-40B4-BE49-F238E27FC236}">
                    <a16:creationId xmlns:a16="http://schemas.microsoft.com/office/drawing/2014/main" id="{B585A370-7C9C-8D1C-EE2A-5CC7045270F4}"/>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39" name="Rectangle: Top Corners Rounded 38">
                <a:extLst>
                  <a:ext uri="{FF2B5EF4-FFF2-40B4-BE49-F238E27FC236}">
                    <a16:creationId xmlns:a16="http://schemas.microsoft.com/office/drawing/2014/main" id="{BE4609A0-859D-0E0C-02E6-3BF53443ADDA}"/>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1" name="Group 20">
              <a:extLst>
                <a:ext uri="{FF2B5EF4-FFF2-40B4-BE49-F238E27FC236}">
                  <a16:creationId xmlns:a16="http://schemas.microsoft.com/office/drawing/2014/main" id="{3BFA5A77-9604-B3F1-BE0E-947C48A8EA17}"/>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36" name="Rectangle: Top Corners Rounded 35">
                <a:hlinkClick xmlns:r="http://schemas.openxmlformats.org/officeDocument/2006/relationships" r:id="rId23"/>
                <a:extLst>
                  <a:ext uri="{FF2B5EF4-FFF2-40B4-BE49-F238E27FC236}">
                    <a16:creationId xmlns:a16="http://schemas.microsoft.com/office/drawing/2014/main" id="{26EDF147-3042-CE96-A457-7CEC491A7EB2}"/>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37" name="Rectangle: Top Corners Rounded 36">
                <a:extLst>
                  <a:ext uri="{FF2B5EF4-FFF2-40B4-BE49-F238E27FC236}">
                    <a16:creationId xmlns:a16="http://schemas.microsoft.com/office/drawing/2014/main" id="{468FF1AC-342D-7DD5-2CEA-5B4ACFFEDB33}"/>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2" name="Group 21">
              <a:extLst>
                <a:ext uri="{FF2B5EF4-FFF2-40B4-BE49-F238E27FC236}">
                  <a16:creationId xmlns:a16="http://schemas.microsoft.com/office/drawing/2014/main" id="{929FB7CF-937D-88CF-71CA-516593CFC14A}"/>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34" name="Rectangle: Top Corners Rounded 33">
                <a:hlinkClick xmlns:r="http://schemas.openxmlformats.org/officeDocument/2006/relationships" r:id="rId24"/>
                <a:extLst>
                  <a:ext uri="{FF2B5EF4-FFF2-40B4-BE49-F238E27FC236}">
                    <a16:creationId xmlns:a16="http://schemas.microsoft.com/office/drawing/2014/main" id="{BAD2BE86-2F7B-1F52-8F32-C8A8F6D4C6FF}"/>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35" name="Rectangle: Top Corners Rounded 34">
                <a:extLst>
                  <a:ext uri="{FF2B5EF4-FFF2-40B4-BE49-F238E27FC236}">
                    <a16:creationId xmlns:a16="http://schemas.microsoft.com/office/drawing/2014/main" id="{DBCAE36E-EC62-524C-BE0C-03C155A61ABE}"/>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3" name="Group 22">
              <a:extLst>
                <a:ext uri="{FF2B5EF4-FFF2-40B4-BE49-F238E27FC236}">
                  <a16:creationId xmlns:a16="http://schemas.microsoft.com/office/drawing/2014/main" id="{53EC787C-0507-B4A2-9C1B-4E1972682DC1}"/>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32" name="Rectangle: Top Corners Rounded 31">
                <a:hlinkClick xmlns:r="http://schemas.openxmlformats.org/officeDocument/2006/relationships" r:id="rId25"/>
                <a:extLst>
                  <a:ext uri="{FF2B5EF4-FFF2-40B4-BE49-F238E27FC236}">
                    <a16:creationId xmlns:a16="http://schemas.microsoft.com/office/drawing/2014/main" id="{5B07BC80-6C15-53FF-ED51-967AEB14C04C}"/>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33" name="Rectangle: Top Corners Rounded 32">
                <a:extLst>
                  <a:ext uri="{FF2B5EF4-FFF2-40B4-BE49-F238E27FC236}">
                    <a16:creationId xmlns:a16="http://schemas.microsoft.com/office/drawing/2014/main" id="{94BC1D7F-FE4D-B274-8721-90A1580454EA}"/>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4" name="Group 23">
              <a:extLst>
                <a:ext uri="{FF2B5EF4-FFF2-40B4-BE49-F238E27FC236}">
                  <a16:creationId xmlns:a16="http://schemas.microsoft.com/office/drawing/2014/main" id="{4CF32F8C-D412-2035-9BE5-58055A5956C5}"/>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30" name="Rectangle: Top Corners Rounded 29">
                <a:hlinkClick xmlns:r="http://schemas.openxmlformats.org/officeDocument/2006/relationships" r:id="rId26"/>
                <a:extLst>
                  <a:ext uri="{FF2B5EF4-FFF2-40B4-BE49-F238E27FC236}">
                    <a16:creationId xmlns:a16="http://schemas.microsoft.com/office/drawing/2014/main" id="{2CC89E53-4809-6B3B-3D4E-A81FE41EF0F8}"/>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31" name="Rectangle: Top Corners Rounded 30">
                <a:extLst>
                  <a:ext uri="{FF2B5EF4-FFF2-40B4-BE49-F238E27FC236}">
                    <a16:creationId xmlns:a16="http://schemas.microsoft.com/office/drawing/2014/main" id="{6490CDB0-905E-307D-F5ED-DD9D4C46D4D5}"/>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5" name="Group 24">
              <a:extLst>
                <a:ext uri="{FF2B5EF4-FFF2-40B4-BE49-F238E27FC236}">
                  <a16:creationId xmlns:a16="http://schemas.microsoft.com/office/drawing/2014/main" id="{57F5D74C-F755-8FA2-5CE7-50ED8CFBC89D}"/>
                </a:ext>
              </a:extLst>
            </xdr:cNvPr>
            <xdr:cNvGrpSpPr/>
          </xdr:nvGrpSpPr>
          <xdr:grpSpPr>
            <a:xfrm>
              <a:off x="3131721" y="9724270"/>
              <a:ext cx="2731751" cy="505190"/>
              <a:chOff x="3074147" y="10723689"/>
              <a:chExt cx="2731751" cy="505190"/>
            </a:xfrm>
          </xdr:grpSpPr>
          <xdr:grpSp>
            <xdr:nvGrpSpPr>
              <xdr:cNvPr id="26" name="Group 25">
                <a:extLst>
                  <a:ext uri="{FF2B5EF4-FFF2-40B4-BE49-F238E27FC236}">
                    <a16:creationId xmlns:a16="http://schemas.microsoft.com/office/drawing/2014/main" id="{F5F3A340-98A0-1447-B67D-67362141C4F3}"/>
                  </a:ext>
                </a:extLst>
              </xdr:cNvPr>
              <xdr:cNvGrpSpPr/>
            </xdr:nvGrpSpPr>
            <xdr:grpSpPr>
              <a:xfrm>
                <a:off x="3259952" y="10953495"/>
                <a:ext cx="2545946" cy="275384"/>
                <a:chOff x="3271821" y="10945459"/>
                <a:chExt cx="2545946" cy="275384"/>
              </a:xfrm>
            </xdr:grpSpPr>
            <xdr:sp macro="" textlink="">
              <xdr:nvSpPr>
                <xdr:cNvPr id="28" name="Rectangle: Top Corners Rounded 27">
                  <a:hlinkClick xmlns:r="http://schemas.openxmlformats.org/officeDocument/2006/relationships" r:id="rId27"/>
                  <a:extLst>
                    <a:ext uri="{FF2B5EF4-FFF2-40B4-BE49-F238E27FC236}">
                      <a16:creationId xmlns:a16="http://schemas.microsoft.com/office/drawing/2014/main" id="{711B380A-B1C6-ABEF-A843-7211C2DD8160}"/>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29" name="Rectangle: Top Corners Rounded 28">
                  <a:extLst>
                    <a:ext uri="{FF2B5EF4-FFF2-40B4-BE49-F238E27FC236}">
                      <a16:creationId xmlns:a16="http://schemas.microsoft.com/office/drawing/2014/main" id="{5427B273-0886-03DB-CDA9-1813E0AB4B59}"/>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27" name="Rounded Rectangle 33">
                <a:extLst>
                  <a:ext uri="{FF2B5EF4-FFF2-40B4-BE49-F238E27FC236}">
                    <a16:creationId xmlns:a16="http://schemas.microsoft.com/office/drawing/2014/main" id="{EC510668-8B6B-9921-CC50-05975CDFDB96}"/>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6" name="Rectangle: Top Corners Rounded 5">
            <a:hlinkClick xmlns:r="http://schemas.openxmlformats.org/officeDocument/2006/relationships" r:id="rId28"/>
            <a:extLst>
              <a:ext uri="{FF2B5EF4-FFF2-40B4-BE49-F238E27FC236}">
                <a16:creationId xmlns:a16="http://schemas.microsoft.com/office/drawing/2014/main" id="{CD2EFB27-E68F-001D-B6EA-DAB58A733BDD}"/>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7" name="Rectangle: Top Corners Rounded 6">
            <a:extLst>
              <a:ext uri="{FF2B5EF4-FFF2-40B4-BE49-F238E27FC236}">
                <a16:creationId xmlns:a16="http://schemas.microsoft.com/office/drawing/2014/main" id="{115A4BC6-E8F9-8860-EB7B-5DE84807D155}"/>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115784</xdr:colOff>
      <xdr:row>2</xdr:row>
      <xdr:rowOff>142875</xdr:rowOff>
    </xdr:to>
    <xdr:pic>
      <xdr:nvPicPr>
        <xdr:cNvPr id="92" name="Picture 102">
          <a:extLst>
            <a:ext uri="{FF2B5EF4-FFF2-40B4-BE49-F238E27FC236}">
              <a16:creationId xmlns:a16="http://schemas.microsoft.com/office/drawing/2014/main" id="{AAAAE3AA-8FDC-43D3-9A3E-980CD7AD57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118" y="0"/>
          <a:ext cx="1487384" cy="52387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93" name="TextBox 92">
          <a:extLst>
            <a:ext uri="{FF2B5EF4-FFF2-40B4-BE49-F238E27FC236}">
              <a16:creationId xmlns:a16="http://schemas.microsoft.com/office/drawing/2014/main" id="{1D5C73D3-63AF-B733-ED50-D50093979FE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1</xdr:col>
      <xdr:colOff>0</xdr:colOff>
      <xdr:row>7</xdr:row>
      <xdr:rowOff>0</xdr:rowOff>
    </xdr:from>
    <xdr:to>
      <xdr:col>5</xdr:col>
      <xdr:colOff>36422</xdr:colOff>
      <xdr:row>39</xdr:row>
      <xdr:rowOff>127577</xdr:rowOff>
    </xdr:to>
    <xdr:grpSp>
      <xdr:nvGrpSpPr>
        <xdr:cNvPr id="94" name="Group 93">
          <a:extLst>
            <a:ext uri="{FF2B5EF4-FFF2-40B4-BE49-F238E27FC236}">
              <a16:creationId xmlns:a16="http://schemas.microsoft.com/office/drawing/2014/main" id="{DF467143-9D59-4643-B5CD-7AB970D5D96F}"/>
            </a:ext>
          </a:extLst>
        </xdr:cNvPr>
        <xdr:cNvGrpSpPr/>
      </xdr:nvGrpSpPr>
      <xdr:grpSpPr>
        <a:xfrm>
          <a:off x="246529" y="1423147"/>
          <a:ext cx="2770658" cy="9977548"/>
          <a:chOff x="3074147" y="344955"/>
          <a:chExt cx="2789333" cy="10216606"/>
        </a:xfrm>
      </xdr:grpSpPr>
      <xdr:grpSp>
        <xdr:nvGrpSpPr>
          <xdr:cNvPr id="95" name="Group 94">
            <a:extLst>
              <a:ext uri="{FF2B5EF4-FFF2-40B4-BE49-F238E27FC236}">
                <a16:creationId xmlns:a16="http://schemas.microsoft.com/office/drawing/2014/main" id="{21278D34-F8D5-822A-48D8-6BACB39B9914}"/>
              </a:ext>
            </a:extLst>
          </xdr:cNvPr>
          <xdr:cNvGrpSpPr/>
        </xdr:nvGrpSpPr>
        <xdr:grpSpPr>
          <a:xfrm>
            <a:off x="3074147" y="344955"/>
            <a:ext cx="2789333" cy="9884505"/>
            <a:chOff x="3074147" y="344955"/>
            <a:chExt cx="2789333" cy="9884505"/>
          </a:xfrm>
        </xdr:grpSpPr>
        <xdr:grpSp>
          <xdr:nvGrpSpPr>
            <xdr:cNvPr id="98" name="Group 97">
              <a:extLst>
                <a:ext uri="{FF2B5EF4-FFF2-40B4-BE49-F238E27FC236}">
                  <a16:creationId xmlns:a16="http://schemas.microsoft.com/office/drawing/2014/main" id="{307284BA-DEB6-8989-F830-EDA8546FF6A3}"/>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182" name="Rectangle: Top Corners Rounded 181">
                <a:hlinkClick xmlns:r="http://schemas.openxmlformats.org/officeDocument/2006/relationships" r:id="rId2"/>
                <a:extLst>
                  <a:ext uri="{FF2B5EF4-FFF2-40B4-BE49-F238E27FC236}">
                    <a16:creationId xmlns:a16="http://schemas.microsoft.com/office/drawing/2014/main" id="{2CB5BF6A-F7CE-FFBE-A5DA-14BEA5E5C20E}"/>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183" name="Rectangle: Top Corners Rounded 182">
                <a:extLst>
                  <a:ext uri="{FF2B5EF4-FFF2-40B4-BE49-F238E27FC236}">
                    <a16:creationId xmlns:a16="http://schemas.microsoft.com/office/drawing/2014/main" id="{0B776E84-942B-5425-DE02-42ABA16D554D}"/>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99" name="Group 98">
              <a:extLst>
                <a:ext uri="{FF2B5EF4-FFF2-40B4-BE49-F238E27FC236}">
                  <a16:creationId xmlns:a16="http://schemas.microsoft.com/office/drawing/2014/main" id="{49984329-BE32-59EE-F944-F472BD0E3D94}"/>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180" name="Rectangle: Top Corners Rounded 179">
                <a:hlinkClick xmlns:r="http://schemas.openxmlformats.org/officeDocument/2006/relationships" r:id="rId3"/>
                <a:extLst>
                  <a:ext uri="{FF2B5EF4-FFF2-40B4-BE49-F238E27FC236}">
                    <a16:creationId xmlns:a16="http://schemas.microsoft.com/office/drawing/2014/main" id="{2B58BC41-3816-A89E-ADA4-F8929B684793}"/>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181" name="Rectangle: Top Corners Rounded 180">
                <a:extLst>
                  <a:ext uri="{FF2B5EF4-FFF2-40B4-BE49-F238E27FC236}">
                    <a16:creationId xmlns:a16="http://schemas.microsoft.com/office/drawing/2014/main" id="{32E63C47-7649-A564-8767-DA0085646715}"/>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00" name="Group 99">
              <a:extLst>
                <a:ext uri="{FF2B5EF4-FFF2-40B4-BE49-F238E27FC236}">
                  <a16:creationId xmlns:a16="http://schemas.microsoft.com/office/drawing/2014/main" id="{081BBC5A-D6BF-2282-4174-F9D7A0C13080}"/>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178" name="Rectangle: Top Corners Rounded 177">
                <a:hlinkClick xmlns:r="http://schemas.openxmlformats.org/officeDocument/2006/relationships" r:id="rId4"/>
                <a:extLst>
                  <a:ext uri="{FF2B5EF4-FFF2-40B4-BE49-F238E27FC236}">
                    <a16:creationId xmlns:a16="http://schemas.microsoft.com/office/drawing/2014/main" id="{C9AF0D64-5BA9-3FDC-325C-B099AD7C45F4}"/>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179" name="Rectangle: Top Corners Rounded 178">
                <a:extLst>
                  <a:ext uri="{FF2B5EF4-FFF2-40B4-BE49-F238E27FC236}">
                    <a16:creationId xmlns:a16="http://schemas.microsoft.com/office/drawing/2014/main" id="{9E5D0522-5CE8-0909-3E1C-93E846270004}"/>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01" name="Group 100">
              <a:extLst>
                <a:ext uri="{FF2B5EF4-FFF2-40B4-BE49-F238E27FC236}">
                  <a16:creationId xmlns:a16="http://schemas.microsoft.com/office/drawing/2014/main" id="{389907AA-9A12-DBC3-D823-40BAB580B63E}"/>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176" name="Rectangle: Top Corners Rounded 175">
                <a:hlinkClick xmlns:r="http://schemas.openxmlformats.org/officeDocument/2006/relationships" r:id="rId5"/>
                <a:extLst>
                  <a:ext uri="{FF2B5EF4-FFF2-40B4-BE49-F238E27FC236}">
                    <a16:creationId xmlns:a16="http://schemas.microsoft.com/office/drawing/2014/main" id="{76F8D6DF-F910-595F-F9BE-3D7614604DBB}"/>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177" name="Rectangle: Top Corners Rounded 176">
                <a:extLst>
                  <a:ext uri="{FF2B5EF4-FFF2-40B4-BE49-F238E27FC236}">
                    <a16:creationId xmlns:a16="http://schemas.microsoft.com/office/drawing/2014/main" id="{97AC04AE-DEF3-A2AE-2BF4-E56E4B4F18DB}"/>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02" name="Rounded Rectangle 33">
              <a:extLst>
                <a:ext uri="{FF2B5EF4-FFF2-40B4-BE49-F238E27FC236}">
                  <a16:creationId xmlns:a16="http://schemas.microsoft.com/office/drawing/2014/main" id="{7EE9DCAA-C818-2154-42CB-668DEA1A2D71}"/>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103" name="Group 102">
              <a:extLst>
                <a:ext uri="{FF2B5EF4-FFF2-40B4-BE49-F238E27FC236}">
                  <a16:creationId xmlns:a16="http://schemas.microsoft.com/office/drawing/2014/main" id="{EFBD5FF9-848D-14D2-B755-610FBF638253}"/>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174" name="Rectangle: Top Corners Rounded 173">
                <a:hlinkClick xmlns:r="http://schemas.openxmlformats.org/officeDocument/2006/relationships" r:id="rId6"/>
                <a:extLst>
                  <a:ext uri="{FF2B5EF4-FFF2-40B4-BE49-F238E27FC236}">
                    <a16:creationId xmlns:a16="http://schemas.microsoft.com/office/drawing/2014/main" id="{B5D9BA6C-5480-269E-63CA-7FCC53B8A9EF}"/>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175" name="Rectangle: Top Corners Rounded 174">
                <a:extLst>
                  <a:ext uri="{FF2B5EF4-FFF2-40B4-BE49-F238E27FC236}">
                    <a16:creationId xmlns:a16="http://schemas.microsoft.com/office/drawing/2014/main" id="{F287E833-A27D-004F-4148-3D02BCAB039F}"/>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04" name="Group 103">
              <a:extLst>
                <a:ext uri="{FF2B5EF4-FFF2-40B4-BE49-F238E27FC236}">
                  <a16:creationId xmlns:a16="http://schemas.microsoft.com/office/drawing/2014/main" id="{C7F3B591-145A-13DE-BD9E-C888E34FB190}"/>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172" name="Rectangle: Top Corners Rounded 171">
                <a:hlinkClick xmlns:r="http://schemas.openxmlformats.org/officeDocument/2006/relationships" r:id="rId7"/>
                <a:extLst>
                  <a:ext uri="{FF2B5EF4-FFF2-40B4-BE49-F238E27FC236}">
                    <a16:creationId xmlns:a16="http://schemas.microsoft.com/office/drawing/2014/main" id="{E196D368-B720-EE39-8C13-EDAAA4483C6F}"/>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173" name="Rectangle: Top Corners Rounded 172">
                <a:extLst>
                  <a:ext uri="{FF2B5EF4-FFF2-40B4-BE49-F238E27FC236}">
                    <a16:creationId xmlns:a16="http://schemas.microsoft.com/office/drawing/2014/main" id="{58C87479-7372-1434-E563-49A6113EB397}"/>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05" name="Group 104">
              <a:extLst>
                <a:ext uri="{FF2B5EF4-FFF2-40B4-BE49-F238E27FC236}">
                  <a16:creationId xmlns:a16="http://schemas.microsoft.com/office/drawing/2014/main" id="{22766CF1-701E-ADF3-2B50-366DDEA18FED}"/>
                </a:ext>
              </a:extLst>
            </xdr:cNvPr>
            <xdr:cNvGrpSpPr/>
          </xdr:nvGrpSpPr>
          <xdr:grpSpPr>
            <a:xfrm>
              <a:off x="3119852" y="5256023"/>
              <a:ext cx="2731760" cy="2124208"/>
              <a:chOff x="3074147" y="6195660"/>
              <a:chExt cx="2731760" cy="2124208"/>
            </a:xfrm>
          </xdr:grpSpPr>
          <xdr:sp macro="" textlink="">
            <xdr:nvSpPr>
              <xdr:cNvPr id="153" name="Rounded Rectangle 33">
                <a:extLst>
                  <a:ext uri="{FF2B5EF4-FFF2-40B4-BE49-F238E27FC236}">
                    <a16:creationId xmlns:a16="http://schemas.microsoft.com/office/drawing/2014/main" id="{E0DCF04C-3892-F778-5D83-A83094F96CDB}"/>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154" name="Group 153">
                <a:extLst>
                  <a:ext uri="{FF2B5EF4-FFF2-40B4-BE49-F238E27FC236}">
                    <a16:creationId xmlns:a16="http://schemas.microsoft.com/office/drawing/2014/main" id="{724394F7-8AA4-E526-68B1-EF67E83846F0}"/>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170" name="Rectangle: Top Corners Rounded 169">
                  <a:hlinkClick xmlns:r="http://schemas.openxmlformats.org/officeDocument/2006/relationships" r:id="rId8"/>
                  <a:extLst>
                    <a:ext uri="{FF2B5EF4-FFF2-40B4-BE49-F238E27FC236}">
                      <a16:creationId xmlns:a16="http://schemas.microsoft.com/office/drawing/2014/main" id="{00E1A1F7-67A0-7153-51BC-9C466D82F50B}"/>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171" name="Rectangle: Top Corners Rounded 170">
                  <a:extLst>
                    <a:ext uri="{FF2B5EF4-FFF2-40B4-BE49-F238E27FC236}">
                      <a16:creationId xmlns:a16="http://schemas.microsoft.com/office/drawing/2014/main" id="{4625F5B4-59BB-EDB1-4CA3-DA7A830F7F96}"/>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5" name="Group 154">
                <a:extLst>
                  <a:ext uri="{FF2B5EF4-FFF2-40B4-BE49-F238E27FC236}">
                    <a16:creationId xmlns:a16="http://schemas.microsoft.com/office/drawing/2014/main" id="{C6A2F316-55F5-C920-510D-4517E503B3AC}"/>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168" name="Rectangle: Top Corners Rounded 167">
                  <a:hlinkClick xmlns:r="http://schemas.openxmlformats.org/officeDocument/2006/relationships" r:id="rId9"/>
                  <a:extLst>
                    <a:ext uri="{FF2B5EF4-FFF2-40B4-BE49-F238E27FC236}">
                      <a16:creationId xmlns:a16="http://schemas.microsoft.com/office/drawing/2014/main" id="{91A5D2C3-FCC7-0362-F45E-302717FA09BB}"/>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169" name="Rectangle: Top Corners Rounded 168">
                  <a:extLst>
                    <a:ext uri="{FF2B5EF4-FFF2-40B4-BE49-F238E27FC236}">
                      <a16:creationId xmlns:a16="http://schemas.microsoft.com/office/drawing/2014/main" id="{1ED99175-0203-22CE-ADA2-73587E5B45EF}"/>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6" name="Group 155">
                <a:extLst>
                  <a:ext uri="{FF2B5EF4-FFF2-40B4-BE49-F238E27FC236}">
                    <a16:creationId xmlns:a16="http://schemas.microsoft.com/office/drawing/2014/main" id="{84486F60-B5EB-601C-C7FE-5C695F4852BB}"/>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166" name="Rectangle: Top Corners Rounded 165">
                  <a:hlinkClick xmlns:r="http://schemas.openxmlformats.org/officeDocument/2006/relationships" r:id="rId10"/>
                  <a:extLst>
                    <a:ext uri="{FF2B5EF4-FFF2-40B4-BE49-F238E27FC236}">
                      <a16:creationId xmlns:a16="http://schemas.microsoft.com/office/drawing/2014/main" id="{4B94ED40-9411-6886-CAE5-6085BC3E86BA}"/>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167" name="Rectangle: Top Corners Rounded 166">
                  <a:extLst>
                    <a:ext uri="{FF2B5EF4-FFF2-40B4-BE49-F238E27FC236}">
                      <a16:creationId xmlns:a16="http://schemas.microsoft.com/office/drawing/2014/main" id="{53E76273-6582-4825-563D-AE3645E8BFA4}"/>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7" name="Group 156">
                <a:extLst>
                  <a:ext uri="{FF2B5EF4-FFF2-40B4-BE49-F238E27FC236}">
                    <a16:creationId xmlns:a16="http://schemas.microsoft.com/office/drawing/2014/main" id="{3572A003-D676-5D91-A4FC-E396DC2DCDBD}"/>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164" name="Rectangle: Top Corners Rounded 163">
                  <a:hlinkClick xmlns:r="http://schemas.openxmlformats.org/officeDocument/2006/relationships" r:id="rId11"/>
                  <a:extLst>
                    <a:ext uri="{FF2B5EF4-FFF2-40B4-BE49-F238E27FC236}">
                      <a16:creationId xmlns:a16="http://schemas.microsoft.com/office/drawing/2014/main" id="{F15D7F17-655B-7769-7208-D5430642EC7B}"/>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165" name="Rectangle: Top Corners Rounded 164">
                  <a:extLst>
                    <a:ext uri="{FF2B5EF4-FFF2-40B4-BE49-F238E27FC236}">
                      <a16:creationId xmlns:a16="http://schemas.microsoft.com/office/drawing/2014/main" id="{154882EC-9514-9757-9984-6175BBD0AE5A}"/>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8" name="Group 157">
                <a:extLst>
                  <a:ext uri="{FF2B5EF4-FFF2-40B4-BE49-F238E27FC236}">
                    <a16:creationId xmlns:a16="http://schemas.microsoft.com/office/drawing/2014/main" id="{A2C7162E-C9AC-D202-E686-0A2FD21B6728}"/>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162" name="Rectangle: Top Corners Rounded 161">
                  <a:hlinkClick xmlns:r="http://schemas.openxmlformats.org/officeDocument/2006/relationships" r:id="rId12"/>
                  <a:extLst>
                    <a:ext uri="{FF2B5EF4-FFF2-40B4-BE49-F238E27FC236}">
                      <a16:creationId xmlns:a16="http://schemas.microsoft.com/office/drawing/2014/main" id="{6BBD8650-D0E8-04D2-EFD4-F7713B28F624}"/>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163" name="Rectangle: Top Corners Rounded 162">
                  <a:extLst>
                    <a:ext uri="{FF2B5EF4-FFF2-40B4-BE49-F238E27FC236}">
                      <a16:creationId xmlns:a16="http://schemas.microsoft.com/office/drawing/2014/main" id="{82273352-CEDE-4C12-637C-FA5F68E44BE0}"/>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9" name="Group 158">
                <a:extLst>
                  <a:ext uri="{FF2B5EF4-FFF2-40B4-BE49-F238E27FC236}">
                    <a16:creationId xmlns:a16="http://schemas.microsoft.com/office/drawing/2014/main" id="{3901352A-CD72-1F0A-A9EA-4C51F9FEE582}"/>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160" name="Rectangle: Top Corners Rounded 159">
                  <a:hlinkClick xmlns:r="http://schemas.openxmlformats.org/officeDocument/2006/relationships" r:id="rId13"/>
                  <a:extLst>
                    <a:ext uri="{FF2B5EF4-FFF2-40B4-BE49-F238E27FC236}">
                      <a16:creationId xmlns:a16="http://schemas.microsoft.com/office/drawing/2014/main" id="{EECF9D5C-924F-5A46-86BC-5258C1D48C94}"/>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161" name="Rectangle: Top Corners Rounded 160">
                  <a:extLst>
                    <a:ext uri="{FF2B5EF4-FFF2-40B4-BE49-F238E27FC236}">
                      <a16:creationId xmlns:a16="http://schemas.microsoft.com/office/drawing/2014/main" id="{480ADF28-E0F5-0A43-0A2C-CFC946EBE38E}"/>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106" name="Group 105">
              <a:extLst>
                <a:ext uri="{FF2B5EF4-FFF2-40B4-BE49-F238E27FC236}">
                  <a16:creationId xmlns:a16="http://schemas.microsoft.com/office/drawing/2014/main" id="{D441AEE2-A8C9-872A-D938-321B600CE42A}"/>
                </a:ext>
              </a:extLst>
            </xdr:cNvPr>
            <xdr:cNvGrpSpPr/>
          </xdr:nvGrpSpPr>
          <xdr:grpSpPr>
            <a:xfrm>
              <a:off x="3119852" y="7457030"/>
              <a:ext cx="2743628" cy="2151640"/>
              <a:chOff x="3074147" y="8433176"/>
              <a:chExt cx="2743628" cy="2151640"/>
            </a:xfrm>
          </xdr:grpSpPr>
          <xdr:sp macro="" textlink="">
            <xdr:nvSpPr>
              <xdr:cNvPr id="134" name="Rounded Rectangle 33">
                <a:extLst>
                  <a:ext uri="{FF2B5EF4-FFF2-40B4-BE49-F238E27FC236}">
                    <a16:creationId xmlns:a16="http://schemas.microsoft.com/office/drawing/2014/main" id="{953DE368-E631-46D7-0897-CC4CF6B1C21B}"/>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135" name="Group 134">
                <a:extLst>
                  <a:ext uri="{FF2B5EF4-FFF2-40B4-BE49-F238E27FC236}">
                    <a16:creationId xmlns:a16="http://schemas.microsoft.com/office/drawing/2014/main" id="{4A54E7ED-BFA8-9E25-A38F-D2493E97B0FF}"/>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151" name="Rectangle: Top Corners Rounded 150">
                  <a:hlinkClick xmlns:r="http://schemas.openxmlformats.org/officeDocument/2006/relationships" r:id="rId14"/>
                  <a:extLst>
                    <a:ext uri="{FF2B5EF4-FFF2-40B4-BE49-F238E27FC236}">
                      <a16:creationId xmlns:a16="http://schemas.microsoft.com/office/drawing/2014/main" id="{69686EEC-2D95-5A12-DAEE-644B0E9728AB}"/>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152" name="Rectangle: Top Corners Rounded 151">
                  <a:extLst>
                    <a:ext uri="{FF2B5EF4-FFF2-40B4-BE49-F238E27FC236}">
                      <a16:creationId xmlns:a16="http://schemas.microsoft.com/office/drawing/2014/main" id="{225CBB4D-5AE2-0092-9E67-EE578465E5AA}"/>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6" name="Group 135">
                <a:extLst>
                  <a:ext uri="{FF2B5EF4-FFF2-40B4-BE49-F238E27FC236}">
                    <a16:creationId xmlns:a16="http://schemas.microsoft.com/office/drawing/2014/main" id="{59FE877F-655E-CED8-B8DC-5054C3403454}"/>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149" name="Rectangle: Top Corners Rounded 148">
                  <a:hlinkClick xmlns:r="http://schemas.openxmlformats.org/officeDocument/2006/relationships" r:id="rId15"/>
                  <a:extLst>
                    <a:ext uri="{FF2B5EF4-FFF2-40B4-BE49-F238E27FC236}">
                      <a16:creationId xmlns:a16="http://schemas.microsoft.com/office/drawing/2014/main" id="{A71E10D3-1782-7B70-87FB-2C7EA59C8623}"/>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150" name="Rectangle: Top Corners Rounded 149">
                  <a:extLst>
                    <a:ext uri="{FF2B5EF4-FFF2-40B4-BE49-F238E27FC236}">
                      <a16:creationId xmlns:a16="http://schemas.microsoft.com/office/drawing/2014/main" id="{F742BBBA-E126-0640-565F-87BF8F776149}"/>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7" name="Group 136">
                <a:extLst>
                  <a:ext uri="{FF2B5EF4-FFF2-40B4-BE49-F238E27FC236}">
                    <a16:creationId xmlns:a16="http://schemas.microsoft.com/office/drawing/2014/main" id="{525B4279-2EF1-2B24-FE99-9051C8692D65}"/>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147" name="Rectangle: Top Corners Rounded 146">
                  <a:hlinkClick xmlns:r="http://schemas.openxmlformats.org/officeDocument/2006/relationships" r:id="rId16"/>
                  <a:extLst>
                    <a:ext uri="{FF2B5EF4-FFF2-40B4-BE49-F238E27FC236}">
                      <a16:creationId xmlns:a16="http://schemas.microsoft.com/office/drawing/2014/main" id="{8FC3F8A8-5709-CBDD-33D0-0F3FDB3E89E0}"/>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148" name="Rectangle: Top Corners Rounded 147">
                  <a:extLst>
                    <a:ext uri="{FF2B5EF4-FFF2-40B4-BE49-F238E27FC236}">
                      <a16:creationId xmlns:a16="http://schemas.microsoft.com/office/drawing/2014/main" id="{EDC65F8E-90CF-7D33-19BC-A7BAED9DBA79}"/>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8" name="Group 137">
                <a:extLst>
                  <a:ext uri="{FF2B5EF4-FFF2-40B4-BE49-F238E27FC236}">
                    <a16:creationId xmlns:a16="http://schemas.microsoft.com/office/drawing/2014/main" id="{9F994A33-949A-9304-0EB9-7694253D020C}"/>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145" name="Rectangle: Top Corners Rounded 144">
                  <a:hlinkClick xmlns:r="http://schemas.openxmlformats.org/officeDocument/2006/relationships" r:id="rId17"/>
                  <a:extLst>
                    <a:ext uri="{FF2B5EF4-FFF2-40B4-BE49-F238E27FC236}">
                      <a16:creationId xmlns:a16="http://schemas.microsoft.com/office/drawing/2014/main" id="{8D399D9F-1C0B-1169-3ED8-CF8A34A38A73}"/>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146" name="Rectangle: Top Corners Rounded 145">
                  <a:extLst>
                    <a:ext uri="{FF2B5EF4-FFF2-40B4-BE49-F238E27FC236}">
                      <a16:creationId xmlns:a16="http://schemas.microsoft.com/office/drawing/2014/main" id="{7F547C64-AE19-1EBB-D525-FD5F66649F22}"/>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9" name="Group 138">
                <a:extLst>
                  <a:ext uri="{FF2B5EF4-FFF2-40B4-BE49-F238E27FC236}">
                    <a16:creationId xmlns:a16="http://schemas.microsoft.com/office/drawing/2014/main" id="{53D13B71-3A1C-5570-E226-B5224BF0F765}"/>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143" name="Rectangle: Top Corners Rounded 142">
                  <a:hlinkClick xmlns:r="http://schemas.openxmlformats.org/officeDocument/2006/relationships" r:id="rId18"/>
                  <a:extLst>
                    <a:ext uri="{FF2B5EF4-FFF2-40B4-BE49-F238E27FC236}">
                      <a16:creationId xmlns:a16="http://schemas.microsoft.com/office/drawing/2014/main" id="{B9A7435A-1A78-0E10-195F-2BD7BD3D8E39}"/>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144" name="Rectangle: Top Corners Rounded 143">
                  <a:extLst>
                    <a:ext uri="{FF2B5EF4-FFF2-40B4-BE49-F238E27FC236}">
                      <a16:creationId xmlns:a16="http://schemas.microsoft.com/office/drawing/2014/main" id="{430E1484-4747-7391-2341-CE5F87F2B3D7}"/>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40" name="Group 139">
                <a:extLst>
                  <a:ext uri="{FF2B5EF4-FFF2-40B4-BE49-F238E27FC236}">
                    <a16:creationId xmlns:a16="http://schemas.microsoft.com/office/drawing/2014/main" id="{8BFEE0DF-51DF-B5AC-C963-3E23551B2A41}"/>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141" name="Rectangle: Top Corners Rounded 140">
                  <a:hlinkClick xmlns:r="http://schemas.openxmlformats.org/officeDocument/2006/relationships" r:id="rId19"/>
                  <a:extLst>
                    <a:ext uri="{FF2B5EF4-FFF2-40B4-BE49-F238E27FC236}">
                      <a16:creationId xmlns:a16="http://schemas.microsoft.com/office/drawing/2014/main" id="{50417D17-5DE6-D94E-1D47-0D9A3FA1E4E5}"/>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142" name="Rectangle: Top Corners Rounded 141">
                  <a:extLst>
                    <a:ext uri="{FF2B5EF4-FFF2-40B4-BE49-F238E27FC236}">
                      <a16:creationId xmlns:a16="http://schemas.microsoft.com/office/drawing/2014/main" id="{0871FDC6-68B4-31DE-42C2-E543BA02C229}"/>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107" name="Rounded Rectangle 33">
              <a:extLst>
                <a:ext uri="{FF2B5EF4-FFF2-40B4-BE49-F238E27FC236}">
                  <a16:creationId xmlns:a16="http://schemas.microsoft.com/office/drawing/2014/main" id="{FD83CC30-5FA9-D0EF-58FE-0E7D35A46237}"/>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108" name="Group 107">
              <a:extLst>
                <a:ext uri="{FF2B5EF4-FFF2-40B4-BE49-F238E27FC236}">
                  <a16:creationId xmlns:a16="http://schemas.microsoft.com/office/drawing/2014/main" id="{6408D682-8473-8266-2B8A-46648D57A2B1}"/>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132" name="Rectangle: Top Corners Rounded 131">
                <a:hlinkClick xmlns:r="http://schemas.openxmlformats.org/officeDocument/2006/relationships" r:id="rId20"/>
                <a:extLst>
                  <a:ext uri="{FF2B5EF4-FFF2-40B4-BE49-F238E27FC236}">
                    <a16:creationId xmlns:a16="http://schemas.microsoft.com/office/drawing/2014/main" id="{D2FA35E9-5E72-675D-40A6-61C888D007FB}"/>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133" name="Rectangle: Top Corners Rounded 132">
                <a:extLst>
                  <a:ext uri="{FF2B5EF4-FFF2-40B4-BE49-F238E27FC236}">
                    <a16:creationId xmlns:a16="http://schemas.microsoft.com/office/drawing/2014/main" id="{BFAFEC03-31C5-BE5B-803F-426EB4F2E334}"/>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09" name="Group 108">
              <a:extLst>
                <a:ext uri="{FF2B5EF4-FFF2-40B4-BE49-F238E27FC236}">
                  <a16:creationId xmlns:a16="http://schemas.microsoft.com/office/drawing/2014/main" id="{24E16E9F-B32F-E72C-BBD8-05E107CE5904}"/>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130" name="Rectangle: Top Corners Rounded 129">
                <a:hlinkClick xmlns:r="http://schemas.openxmlformats.org/officeDocument/2006/relationships" r:id="rId21"/>
                <a:extLst>
                  <a:ext uri="{FF2B5EF4-FFF2-40B4-BE49-F238E27FC236}">
                    <a16:creationId xmlns:a16="http://schemas.microsoft.com/office/drawing/2014/main" id="{EC464B4D-A986-CC03-E9AC-2B141DD706A4}"/>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131" name="Rectangle: Top Corners Rounded 130">
                <a:extLst>
                  <a:ext uri="{FF2B5EF4-FFF2-40B4-BE49-F238E27FC236}">
                    <a16:creationId xmlns:a16="http://schemas.microsoft.com/office/drawing/2014/main" id="{10ED4CAC-1665-4781-2E62-AF01D5C3E3AF}"/>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0" name="Group 109">
              <a:extLst>
                <a:ext uri="{FF2B5EF4-FFF2-40B4-BE49-F238E27FC236}">
                  <a16:creationId xmlns:a16="http://schemas.microsoft.com/office/drawing/2014/main" id="{D41CAB72-BF96-A903-1058-86EF916FC9F5}"/>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128" name="Rectangle: Top Corners Rounded 127">
                <a:hlinkClick xmlns:r="http://schemas.openxmlformats.org/officeDocument/2006/relationships" r:id="rId22"/>
                <a:extLst>
                  <a:ext uri="{FF2B5EF4-FFF2-40B4-BE49-F238E27FC236}">
                    <a16:creationId xmlns:a16="http://schemas.microsoft.com/office/drawing/2014/main" id="{89F70F4B-D542-B9E0-E181-EF5158CD1C61}"/>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129" name="Rectangle: Top Corners Rounded 128">
                <a:extLst>
                  <a:ext uri="{FF2B5EF4-FFF2-40B4-BE49-F238E27FC236}">
                    <a16:creationId xmlns:a16="http://schemas.microsoft.com/office/drawing/2014/main" id="{84765E7D-E871-82B2-670F-AD4D91147AC2}"/>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1" name="Group 110">
              <a:extLst>
                <a:ext uri="{FF2B5EF4-FFF2-40B4-BE49-F238E27FC236}">
                  <a16:creationId xmlns:a16="http://schemas.microsoft.com/office/drawing/2014/main" id="{98ABF6DA-509F-255B-7924-D98C24CE5611}"/>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126" name="Rectangle: Top Corners Rounded 125">
                <a:hlinkClick xmlns:r="http://schemas.openxmlformats.org/officeDocument/2006/relationships" r:id="rId23"/>
                <a:extLst>
                  <a:ext uri="{FF2B5EF4-FFF2-40B4-BE49-F238E27FC236}">
                    <a16:creationId xmlns:a16="http://schemas.microsoft.com/office/drawing/2014/main" id="{1B078104-5FB7-51CA-2B6E-698033DEF1C7}"/>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127" name="Rectangle: Top Corners Rounded 126">
                <a:extLst>
                  <a:ext uri="{FF2B5EF4-FFF2-40B4-BE49-F238E27FC236}">
                    <a16:creationId xmlns:a16="http://schemas.microsoft.com/office/drawing/2014/main" id="{767C7127-1154-599D-E615-93E78D293954}"/>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2" name="Group 111">
              <a:extLst>
                <a:ext uri="{FF2B5EF4-FFF2-40B4-BE49-F238E27FC236}">
                  <a16:creationId xmlns:a16="http://schemas.microsoft.com/office/drawing/2014/main" id="{0B33F03F-2EF1-BFB1-4033-0FB79DDCDCC1}"/>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124" name="Rectangle: Top Corners Rounded 123">
                <a:hlinkClick xmlns:r="http://schemas.openxmlformats.org/officeDocument/2006/relationships" r:id="rId24"/>
                <a:extLst>
                  <a:ext uri="{FF2B5EF4-FFF2-40B4-BE49-F238E27FC236}">
                    <a16:creationId xmlns:a16="http://schemas.microsoft.com/office/drawing/2014/main" id="{C8FE0F7B-EC52-3102-BA9B-20CCA6455BAC}"/>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125" name="Rectangle: Top Corners Rounded 124">
                <a:extLst>
                  <a:ext uri="{FF2B5EF4-FFF2-40B4-BE49-F238E27FC236}">
                    <a16:creationId xmlns:a16="http://schemas.microsoft.com/office/drawing/2014/main" id="{AA11E422-F6FA-DD3C-4F45-579F27D955BE}"/>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3" name="Group 112">
              <a:extLst>
                <a:ext uri="{FF2B5EF4-FFF2-40B4-BE49-F238E27FC236}">
                  <a16:creationId xmlns:a16="http://schemas.microsoft.com/office/drawing/2014/main" id="{A0A3A59B-87BC-72D8-2FA1-B11B3C18F017}"/>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122" name="Rectangle: Top Corners Rounded 121">
                <a:hlinkClick xmlns:r="http://schemas.openxmlformats.org/officeDocument/2006/relationships" r:id="rId25"/>
                <a:extLst>
                  <a:ext uri="{FF2B5EF4-FFF2-40B4-BE49-F238E27FC236}">
                    <a16:creationId xmlns:a16="http://schemas.microsoft.com/office/drawing/2014/main" id="{78CE6D25-49ED-D943-694E-0D9CE76EB43C}"/>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123" name="Rectangle: Top Corners Rounded 122">
                <a:extLst>
                  <a:ext uri="{FF2B5EF4-FFF2-40B4-BE49-F238E27FC236}">
                    <a16:creationId xmlns:a16="http://schemas.microsoft.com/office/drawing/2014/main" id="{CEE33E51-DA4F-B126-3BDA-69AA503FB586}"/>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4" name="Group 113">
              <a:extLst>
                <a:ext uri="{FF2B5EF4-FFF2-40B4-BE49-F238E27FC236}">
                  <a16:creationId xmlns:a16="http://schemas.microsoft.com/office/drawing/2014/main" id="{8C428A2D-50F3-9CCA-58E7-BC3CA3CAC9FC}"/>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120" name="Rectangle: Top Corners Rounded 119">
                <a:hlinkClick xmlns:r="http://schemas.openxmlformats.org/officeDocument/2006/relationships" r:id="rId26"/>
                <a:extLst>
                  <a:ext uri="{FF2B5EF4-FFF2-40B4-BE49-F238E27FC236}">
                    <a16:creationId xmlns:a16="http://schemas.microsoft.com/office/drawing/2014/main" id="{022ECE5F-1909-1357-048A-5D0DC9C6002B}"/>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121" name="Rectangle: Top Corners Rounded 120">
                <a:extLst>
                  <a:ext uri="{FF2B5EF4-FFF2-40B4-BE49-F238E27FC236}">
                    <a16:creationId xmlns:a16="http://schemas.microsoft.com/office/drawing/2014/main" id="{A7A96EAC-E6D9-CBD9-D9AF-FF99579CBE6E}"/>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5" name="Group 114">
              <a:extLst>
                <a:ext uri="{FF2B5EF4-FFF2-40B4-BE49-F238E27FC236}">
                  <a16:creationId xmlns:a16="http://schemas.microsoft.com/office/drawing/2014/main" id="{EFC31898-4118-A02A-4F05-24B33DE767F0}"/>
                </a:ext>
              </a:extLst>
            </xdr:cNvPr>
            <xdr:cNvGrpSpPr/>
          </xdr:nvGrpSpPr>
          <xdr:grpSpPr>
            <a:xfrm>
              <a:off x="3131721" y="9724270"/>
              <a:ext cx="2731751" cy="505190"/>
              <a:chOff x="3074147" y="10723689"/>
              <a:chExt cx="2731751" cy="505190"/>
            </a:xfrm>
          </xdr:grpSpPr>
          <xdr:grpSp>
            <xdr:nvGrpSpPr>
              <xdr:cNvPr id="116" name="Group 115">
                <a:extLst>
                  <a:ext uri="{FF2B5EF4-FFF2-40B4-BE49-F238E27FC236}">
                    <a16:creationId xmlns:a16="http://schemas.microsoft.com/office/drawing/2014/main" id="{5915038F-E86C-C125-9D31-20246152B0D5}"/>
                  </a:ext>
                </a:extLst>
              </xdr:cNvPr>
              <xdr:cNvGrpSpPr/>
            </xdr:nvGrpSpPr>
            <xdr:grpSpPr>
              <a:xfrm>
                <a:off x="3259952" y="10953495"/>
                <a:ext cx="2545946" cy="275384"/>
                <a:chOff x="3271821" y="10945459"/>
                <a:chExt cx="2545946" cy="275384"/>
              </a:xfrm>
            </xdr:grpSpPr>
            <xdr:sp macro="" textlink="">
              <xdr:nvSpPr>
                <xdr:cNvPr id="118" name="Rectangle: Top Corners Rounded 117">
                  <a:hlinkClick xmlns:r="http://schemas.openxmlformats.org/officeDocument/2006/relationships" r:id="rId27"/>
                  <a:extLst>
                    <a:ext uri="{FF2B5EF4-FFF2-40B4-BE49-F238E27FC236}">
                      <a16:creationId xmlns:a16="http://schemas.microsoft.com/office/drawing/2014/main" id="{1C268922-57AA-C96D-5DBB-483565A7BC34}"/>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119" name="Rectangle: Top Corners Rounded 118">
                  <a:extLst>
                    <a:ext uri="{FF2B5EF4-FFF2-40B4-BE49-F238E27FC236}">
                      <a16:creationId xmlns:a16="http://schemas.microsoft.com/office/drawing/2014/main" id="{FF9206D0-C140-F988-2D3A-3E073DA9886C}"/>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17" name="Rounded Rectangle 33">
                <a:extLst>
                  <a:ext uri="{FF2B5EF4-FFF2-40B4-BE49-F238E27FC236}">
                    <a16:creationId xmlns:a16="http://schemas.microsoft.com/office/drawing/2014/main" id="{2F3D78AE-28EF-06BC-A22F-D0960BA5BF3A}"/>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96" name="Rectangle: Top Corners Rounded 95">
            <a:hlinkClick xmlns:r="http://schemas.openxmlformats.org/officeDocument/2006/relationships" r:id="rId28"/>
            <a:extLst>
              <a:ext uri="{FF2B5EF4-FFF2-40B4-BE49-F238E27FC236}">
                <a16:creationId xmlns:a16="http://schemas.microsoft.com/office/drawing/2014/main" id="{5E9D6B8E-05BC-D367-43D1-F029C41FEF9B}"/>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97" name="Rectangle: Top Corners Rounded 96">
            <a:extLst>
              <a:ext uri="{FF2B5EF4-FFF2-40B4-BE49-F238E27FC236}">
                <a16:creationId xmlns:a16="http://schemas.microsoft.com/office/drawing/2014/main" id="{34CB86A1-21EC-CC9B-E7EB-73303BBE5569}"/>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115784</xdr:colOff>
      <xdr:row>2</xdr:row>
      <xdr:rowOff>142875</xdr:rowOff>
    </xdr:to>
    <xdr:pic>
      <xdr:nvPicPr>
        <xdr:cNvPr id="2" name="Picture 1">
          <a:extLst>
            <a:ext uri="{FF2B5EF4-FFF2-40B4-BE49-F238E27FC236}">
              <a16:creationId xmlns:a16="http://schemas.microsoft.com/office/drawing/2014/main" id="{1C42A651-DA2C-41EC-986C-740BBF97B0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0"/>
          <a:ext cx="1487384" cy="52387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E4678279-BFFC-73B9-03E6-74349C9BE59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X5A0T</a:t>
          </a:r>
        </a:p>
      </xdr:txBody>
    </xdr:sp>
    <xdr:clientData/>
  </xdr:twoCellAnchor>
  <xdr:twoCellAnchor>
    <xdr:from>
      <xdr:col>0</xdr:col>
      <xdr:colOff>134471</xdr:colOff>
      <xdr:row>7</xdr:row>
      <xdr:rowOff>7470</xdr:rowOff>
    </xdr:from>
    <xdr:to>
      <xdr:col>4</xdr:col>
      <xdr:colOff>626598</xdr:colOff>
      <xdr:row>28</xdr:row>
      <xdr:rowOff>239636</xdr:rowOff>
    </xdr:to>
    <xdr:grpSp>
      <xdr:nvGrpSpPr>
        <xdr:cNvPr id="4" name="Group 3">
          <a:extLst>
            <a:ext uri="{FF2B5EF4-FFF2-40B4-BE49-F238E27FC236}">
              <a16:creationId xmlns:a16="http://schemas.microsoft.com/office/drawing/2014/main" id="{D388D598-6DD3-4CBD-8163-D09BB3955949}"/>
            </a:ext>
          </a:extLst>
        </xdr:cNvPr>
        <xdr:cNvGrpSpPr/>
      </xdr:nvGrpSpPr>
      <xdr:grpSpPr>
        <a:xfrm>
          <a:off x="134471" y="1363382"/>
          <a:ext cx="2789333" cy="9970078"/>
          <a:chOff x="3074147" y="344955"/>
          <a:chExt cx="2789333" cy="10216606"/>
        </a:xfrm>
      </xdr:grpSpPr>
      <xdr:grpSp>
        <xdr:nvGrpSpPr>
          <xdr:cNvPr id="5" name="Group 4">
            <a:extLst>
              <a:ext uri="{FF2B5EF4-FFF2-40B4-BE49-F238E27FC236}">
                <a16:creationId xmlns:a16="http://schemas.microsoft.com/office/drawing/2014/main" id="{F27D4380-608C-C74B-2DEE-1B9D872CF40F}"/>
              </a:ext>
            </a:extLst>
          </xdr:cNvPr>
          <xdr:cNvGrpSpPr/>
        </xdr:nvGrpSpPr>
        <xdr:grpSpPr>
          <a:xfrm>
            <a:off x="3074147" y="344955"/>
            <a:ext cx="2789333" cy="9884505"/>
            <a:chOff x="3074147" y="344955"/>
            <a:chExt cx="2789333" cy="9884505"/>
          </a:xfrm>
        </xdr:grpSpPr>
        <xdr:grpSp>
          <xdr:nvGrpSpPr>
            <xdr:cNvPr id="8" name="Group 7">
              <a:extLst>
                <a:ext uri="{FF2B5EF4-FFF2-40B4-BE49-F238E27FC236}">
                  <a16:creationId xmlns:a16="http://schemas.microsoft.com/office/drawing/2014/main" id="{A4ABACEF-4409-6A2D-0645-AE2FDE2871A1}"/>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92" name="Rectangle: Top Corners Rounded 91">
                <a:hlinkClick xmlns:r="http://schemas.openxmlformats.org/officeDocument/2006/relationships" r:id="rId2"/>
                <a:extLst>
                  <a:ext uri="{FF2B5EF4-FFF2-40B4-BE49-F238E27FC236}">
                    <a16:creationId xmlns:a16="http://schemas.microsoft.com/office/drawing/2014/main" id="{5A81F68C-D9DE-CB39-DBCA-120DF133EE96}"/>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183" name="Rectangle: Top Corners Rounded 182">
                <a:extLst>
                  <a:ext uri="{FF2B5EF4-FFF2-40B4-BE49-F238E27FC236}">
                    <a16:creationId xmlns:a16="http://schemas.microsoft.com/office/drawing/2014/main" id="{4A3ACD0F-E58D-17F5-18BC-9A5E846FDAFE}"/>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9" name="Group 8">
              <a:extLst>
                <a:ext uri="{FF2B5EF4-FFF2-40B4-BE49-F238E27FC236}">
                  <a16:creationId xmlns:a16="http://schemas.microsoft.com/office/drawing/2014/main" id="{37372BE0-0F57-408A-9F42-7F3588EAF400}"/>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90" name="Rectangle: Top Corners Rounded 89">
                <a:hlinkClick xmlns:r="http://schemas.openxmlformats.org/officeDocument/2006/relationships" r:id="rId3"/>
                <a:extLst>
                  <a:ext uri="{FF2B5EF4-FFF2-40B4-BE49-F238E27FC236}">
                    <a16:creationId xmlns:a16="http://schemas.microsoft.com/office/drawing/2014/main" id="{0EBEF9EF-F31F-0F7F-2CD7-E87B11299173}"/>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91" name="Rectangle: Top Corners Rounded 90">
                <a:extLst>
                  <a:ext uri="{FF2B5EF4-FFF2-40B4-BE49-F238E27FC236}">
                    <a16:creationId xmlns:a16="http://schemas.microsoft.com/office/drawing/2014/main" id="{AAD81207-3F01-91C0-BAB9-A551EA3992B7}"/>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0" name="Group 9">
              <a:extLst>
                <a:ext uri="{FF2B5EF4-FFF2-40B4-BE49-F238E27FC236}">
                  <a16:creationId xmlns:a16="http://schemas.microsoft.com/office/drawing/2014/main" id="{F82316BB-653A-2F3D-ECD1-A2E47A80A700}"/>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88" name="Rectangle: Top Corners Rounded 87">
                <a:hlinkClick xmlns:r="http://schemas.openxmlformats.org/officeDocument/2006/relationships" r:id="rId4"/>
                <a:extLst>
                  <a:ext uri="{FF2B5EF4-FFF2-40B4-BE49-F238E27FC236}">
                    <a16:creationId xmlns:a16="http://schemas.microsoft.com/office/drawing/2014/main" id="{1D06BA1C-4A24-CE19-D2F3-54FF5C14ACDE}"/>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89" name="Rectangle: Top Corners Rounded 88">
                <a:extLst>
                  <a:ext uri="{FF2B5EF4-FFF2-40B4-BE49-F238E27FC236}">
                    <a16:creationId xmlns:a16="http://schemas.microsoft.com/office/drawing/2014/main" id="{69CA3866-4ADE-D54C-74BE-5A281E322E20}"/>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1" name="Group 10">
              <a:extLst>
                <a:ext uri="{FF2B5EF4-FFF2-40B4-BE49-F238E27FC236}">
                  <a16:creationId xmlns:a16="http://schemas.microsoft.com/office/drawing/2014/main" id="{659F1DF4-A482-0AE9-FFF5-DA600EF32A6C}"/>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86" name="Rectangle: Top Corners Rounded 85">
                <a:hlinkClick xmlns:r="http://schemas.openxmlformats.org/officeDocument/2006/relationships" r:id="rId5"/>
                <a:extLst>
                  <a:ext uri="{FF2B5EF4-FFF2-40B4-BE49-F238E27FC236}">
                    <a16:creationId xmlns:a16="http://schemas.microsoft.com/office/drawing/2014/main" id="{0899F7A5-E49C-A1C2-A106-0C14C78614D0}"/>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87" name="Rectangle: Top Corners Rounded 86">
                <a:extLst>
                  <a:ext uri="{FF2B5EF4-FFF2-40B4-BE49-F238E27FC236}">
                    <a16:creationId xmlns:a16="http://schemas.microsoft.com/office/drawing/2014/main" id="{111660EB-7535-B1AD-D7DC-2E741BCF0153}"/>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2" name="Rounded Rectangle 33">
              <a:extLst>
                <a:ext uri="{FF2B5EF4-FFF2-40B4-BE49-F238E27FC236}">
                  <a16:creationId xmlns:a16="http://schemas.microsoft.com/office/drawing/2014/main" id="{BBE9899B-D920-39CB-ACE2-FDCFE3CB82B9}"/>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13" name="Group 12">
              <a:extLst>
                <a:ext uri="{FF2B5EF4-FFF2-40B4-BE49-F238E27FC236}">
                  <a16:creationId xmlns:a16="http://schemas.microsoft.com/office/drawing/2014/main" id="{90975D8C-B558-D104-81FD-8330D719325A}"/>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84" name="Rectangle: Top Corners Rounded 83">
                <a:hlinkClick xmlns:r="http://schemas.openxmlformats.org/officeDocument/2006/relationships" r:id="rId6"/>
                <a:extLst>
                  <a:ext uri="{FF2B5EF4-FFF2-40B4-BE49-F238E27FC236}">
                    <a16:creationId xmlns:a16="http://schemas.microsoft.com/office/drawing/2014/main" id="{6BA74AE0-137A-21B3-33A5-A7DF237DABEE}"/>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85" name="Rectangle: Top Corners Rounded 84">
                <a:extLst>
                  <a:ext uri="{FF2B5EF4-FFF2-40B4-BE49-F238E27FC236}">
                    <a16:creationId xmlns:a16="http://schemas.microsoft.com/office/drawing/2014/main" id="{8F2B7A24-8CBF-9373-790F-A28B16CBBED9}"/>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4" name="Group 13">
              <a:extLst>
                <a:ext uri="{FF2B5EF4-FFF2-40B4-BE49-F238E27FC236}">
                  <a16:creationId xmlns:a16="http://schemas.microsoft.com/office/drawing/2014/main" id="{5276DC33-183D-25AE-6436-F8101D5C25BB}"/>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82" name="Rectangle: Top Corners Rounded 81">
                <a:hlinkClick xmlns:r="http://schemas.openxmlformats.org/officeDocument/2006/relationships" r:id="rId7"/>
                <a:extLst>
                  <a:ext uri="{FF2B5EF4-FFF2-40B4-BE49-F238E27FC236}">
                    <a16:creationId xmlns:a16="http://schemas.microsoft.com/office/drawing/2014/main" id="{4F916FE7-BAFF-3292-2DFA-4BAE6307EC4B}"/>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83" name="Rectangle: Top Corners Rounded 82">
                <a:extLst>
                  <a:ext uri="{FF2B5EF4-FFF2-40B4-BE49-F238E27FC236}">
                    <a16:creationId xmlns:a16="http://schemas.microsoft.com/office/drawing/2014/main" id="{EBD078EA-16B6-FDEA-520E-ADA730184A29}"/>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 name="Group 14">
              <a:extLst>
                <a:ext uri="{FF2B5EF4-FFF2-40B4-BE49-F238E27FC236}">
                  <a16:creationId xmlns:a16="http://schemas.microsoft.com/office/drawing/2014/main" id="{FD0D25BE-0365-DF4B-EF62-9F4BFCC63C72}"/>
                </a:ext>
              </a:extLst>
            </xdr:cNvPr>
            <xdr:cNvGrpSpPr/>
          </xdr:nvGrpSpPr>
          <xdr:grpSpPr>
            <a:xfrm>
              <a:off x="3119852" y="5256023"/>
              <a:ext cx="2731760" cy="2124208"/>
              <a:chOff x="3074147" y="6195660"/>
              <a:chExt cx="2731760" cy="2124208"/>
            </a:xfrm>
          </xdr:grpSpPr>
          <xdr:sp macro="" textlink="">
            <xdr:nvSpPr>
              <xdr:cNvPr id="63" name="Rounded Rectangle 33">
                <a:extLst>
                  <a:ext uri="{FF2B5EF4-FFF2-40B4-BE49-F238E27FC236}">
                    <a16:creationId xmlns:a16="http://schemas.microsoft.com/office/drawing/2014/main" id="{979E349D-A217-9E9A-6901-4C3C022F3BF6}"/>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64" name="Group 63">
                <a:extLst>
                  <a:ext uri="{FF2B5EF4-FFF2-40B4-BE49-F238E27FC236}">
                    <a16:creationId xmlns:a16="http://schemas.microsoft.com/office/drawing/2014/main" id="{4EE05EED-E99B-2EAE-7A82-7821C317EC03}"/>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80" name="Rectangle: Top Corners Rounded 79">
                  <a:hlinkClick xmlns:r="http://schemas.openxmlformats.org/officeDocument/2006/relationships" r:id="rId8"/>
                  <a:extLst>
                    <a:ext uri="{FF2B5EF4-FFF2-40B4-BE49-F238E27FC236}">
                      <a16:creationId xmlns:a16="http://schemas.microsoft.com/office/drawing/2014/main" id="{E4B22B79-812E-4E34-A8D2-80B26995CD42}"/>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81" name="Rectangle: Top Corners Rounded 80">
                  <a:extLst>
                    <a:ext uri="{FF2B5EF4-FFF2-40B4-BE49-F238E27FC236}">
                      <a16:creationId xmlns:a16="http://schemas.microsoft.com/office/drawing/2014/main" id="{818F4848-FA57-DFDE-5218-7129DD25A5BF}"/>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5" name="Group 64">
                <a:extLst>
                  <a:ext uri="{FF2B5EF4-FFF2-40B4-BE49-F238E27FC236}">
                    <a16:creationId xmlns:a16="http://schemas.microsoft.com/office/drawing/2014/main" id="{58028AE1-6A7D-C121-2BDF-A91CA8EE1382}"/>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78" name="Rectangle: Top Corners Rounded 77">
                  <a:hlinkClick xmlns:r="http://schemas.openxmlformats.org/officeDocument/2006/relationships" r:id="rId9"/>
                  <a:extLst>
                    <a:ext uri="{FF2B5EF4-FFF2-40B4-BE49-F238E27FC236}">
                      <a16:creationId xmlns:a16="http://schemas.microsoft.com/office/drawing/2014/main" id="{A301192A-2F03-8648-B300-80602324D566}"/>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79" name="Rectangle: Top Corners Rounded 78">
                  <a:extLst>
                    <a:ext uri="{FF2B5EF4-FFF2-40B4-BE49-F238E27FC236}">
                      <a16:creationId xmlns:a16="http://schemas.microsoft.com/office/drawing/2014/main" id="{7AC41E90-4889-5538-843E-795655D065D0}"/>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6" name="Group 65">
                <a:extLst>
                  <a:ext uri="{FF2B5EF4-FFF2-40B4-BE49-F238E27FC236}">
                    <a16:creationId xmlns:a16="http://schemas.microsoft.com/office/drawing/2014/main" id="{F0D0EB08-1C56-7F90-8CB5-F14F82BEAD15}"/>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76" name="Rectangle: Top Corners Rounded 75">
                  <a:hlinkClick xmlns:r="http://schemas.openxmlformats.org/officeDocument/2006/relationships" r:id="rId10"/>
                  <a:extLst>
                    <a:ext uri="{FF2B5EF4-FFF2-40B4-BE49-F238E27FC236}">
                      <a16:creationId xmlns:a16="http://schemas.microsoft.com/office/drawing/2014/main" id="{6626075C-74C7-DB11-0B05-BF4D090A7998}"/>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77" name="Rectangle: Top Corners Rounded 76">
                  <a:extLst>
                    <a:ext uri="{FF2B5EF4-FFF2-40B4-BE49-F238E27FC236}">
                      <a16:creationId xmlns:a16="http://schemas.microsoft.com/office/drawing/2014/main" id="{3BC68DAC-DF01-796B-C83A-54F3648938AE}"/>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7" name="Group 66">
                <a:extLst>
                  <a:ext uri="{FF2B5EF4-FFF2-40B4-BE49-F238E27FC236}">
                    <a16:creationId xmlns:a16="http://schemas.microsoft.com/office/drawing/2014/main" id="{F347DE7A-3ACD-BF07-F856-793C8C72DA94}"/>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74" name="Rectangle: Top Corners Rounded 73">
                  <a:hlinkClick xmlns:r="http://schemas.openxmlformats.org/officeDocument/2006/relationships" r:id="rId11"/>
                  <a:extLst>
                    <a:ext uri="{FF2B5EF4-FFF2-40B4-BE49-F238E27FC236}">
                      <a16:creationId xmlns:a16="http://schemas.microsoft.com/office/drawing/2014/main" id="{5A29A488-B261-F563-D9A7-600CDD4B7A69}"/>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75" name="Rectangle: Top Corners Rounded 74">
                  <a:extLst>
                    <a:ext uri="{FF2B5EF4-FFF2-40B4-BE49-F238E27FC236}">
                      <a16:creationId xmlns:a16="http://schemas.microsoft.com/office/drawing/2014/main" id="{38BB2442-3039-878D-649F-696981EC6F4F}"/>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8" name="Group 67">
                <a:extLst>
                  <a:ext uri="{FF2B5EF4-FFF2-40B4-BE49-F238E27FC236}">
                    <a16:creationId xmlns:a16="http://schemas.microsoft.com/office/drawing/2014/main" id="{7FC53DFC-921D-1017-0067-37320AECCC7E}"/>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72" name="Rectangle: Top Corners Rounded 71">
                  <a:hlinkClick xmlns:r="http://schemas.openxmlformats.org/officeDocument/2006/relationships" r:id="rId12"/>
                  <a:extLst>
                    <a:ext uri="{FF2B5EF4-FFF2-40B4-BE49-F238E27FC236}">
                      <a16:creationId xmlns:a16="http://schemas.microsoft.com/office/drawing/2014/main" id="{2E079CD6-F8A9-DC7A-7E78-E9685EECED03}"/>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73" name="Rectangle: Top Corners Rounded 72">
                  <a:extLst>
                    <a:ext uri="{FF2B5EF4-FFF2-40B4-BE49-F238E27FC236}">
                      <a16:creationId xmlns:a16="http://schemas.microsoft.com/office/drawing/2014/main" id="{71C0E461-298B-0A99-0801-1BE53D0022EF}"/>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9" name="Group 68">
                <a:extLst>
                  <a:ext uri="{FF2B5EF4-FFF2-40B4-BE49-F238E27FC236}">
                    <a16:creationId xmlns:a16="http://schemas.microsoft.com/office/drawing/2014/main" id="{BE40DE9F-45E8-6F30-6B36-5E8A85E77C94}"/>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70" name="Rectangle: Top Corners Rounded 69">
                  <a:hlinkClick xmlns:r="http://schemas.openxmlformats.org/officeDocument/2006/relationships" r:id="rId13"/>
                  <a:extLst>
                    <a:ext uri="{FF2B5EF4-FFF2-40B4-BE49-F238E27FC236}">
                      <a16:creationId xmlns:a16="http://schemas.microsoft.com/office/drawing/2014/main" id="{6CAA0624-EDA4-028D-050A-489AD1903C9F}"/>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71" name="Rectangle: Top Corners Rounded 70">
                  <a:extLst>
                    <a:ext uri="{FF2B5EF4-FFF2-40B4-BE49-F238E27FC236}">
                      <a16:creationId xmlns:a16="http://schemas.microsoft.com/office/drawing/2014/main" id="{BA08F980-A9A5-3EB2-50E6-690DB3589D44}"/>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16" name="Group 15">
              <a:extLst>
                <a:ext uri="{FF2B5EF4-FFF2-40B4-BE49-F238E27FC236}">
                  <a16:creationId xmlns:a16="http://schemas.microsoft.com/office/drawing/2014/main" id="{7F0FF6FC-1A66-8A5A-C1A7-0575593B2DCF}"/>
                </a:ext>
              </a:extLst>
            </xdr:cNvPr>
            <xdr:cNvGrpSpPr/>
          </xdr:nvGrpSpPr>
          <xdr:grpSpPr>
            <a:xfrm>
              <a:off x="3119852" y="7457030"/>
              <a:ext cx="2743628" cy="2151640"/>
              <a:chOff x="3074147" y="8433176"/>
              <a:chExt cx="2743628" cy="2151640"/>
            </a:xfrm>
          </xdr:grpSpPr>
          <xdr:sp macro="" textlink="">
            <xdr:nvSpPr>
              <xdr:cNvPr id="44" name="Rounded Rectangle 33">
                <a:extLst>
                  <a:ext uri="{FF2B5EF4-FFF2-40B4-BE49-F238E27FC236}">
                    <a16:creationId xmlns:a16="http://schemas.microsoft.com/office/drawing/2014/main" id="{B815D540-AB6E-4EB5-04B7-225C4490C1B3}"/>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45" name="Group 44">
                <a:extLst>
                  <a:ext uri="{FF2B5EF4-FFF2-40B4-BE49-F238E27FC236}">
                    <a16:creationId xmlns:a16="http://schemas.microsoft.com/office/drawing/2014/main" id="{9C91292E-123E-D418-DBC0-8B6E6A97BC0D}"/>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61" name="Rectangle: Top Corners Rounded 60">
                  <a:hlinkClick xmlns:r="http://schemas.openxmlformats.org/officeDocument/2006/relationships" r:id="rId14"/>
                  <a:extLst>
                    <a:ext uri="{FF2B5EF4-FFF2-40B4-BE49-F238E27FC236}">
                      <a16:creationId xmlns:a16="http://schemas.microsoft.com/office/drawing/2014/main" id="{5360675C-CFE9-8DF0-2DDD-05B0CB7BEE34}"/>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62" name="Rectangle: Top Corners Rounded 61">
                  <a:extLst>
                    <a:ext uri="{FF2B5EF4-FFF2-40B4-BE49-F238E27FC236}">
                      <a16:creationId xmlns:a16="http://schemas.microsoft.com/office/drawing/2014/main" id="{B7B0C569-4F1C-AC82-1A52-2514710D04B8}"/>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6" name="Group 45">
                <a:extLst>
                  <a:ext uri="{FF2B5EF4-FFF2-40B4-BE49-F238E27FC236}">
                    <a16:creationId xmlns:a16="http://schemas.microsoft.com/office/drawing/2014/main" id="{9A266D37-6203-5896-2D66-F5343EFB2944}"/>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59" name="Rectangle: Top Corners Rounded 58">
                  <a:hlinkClick xmlns:r="http://schemas.openxmlformats.org/officeDocument/2006/relationships" r:id="rId15"/>
                  <a:extLst>
                    <a:ext uri="{FF2B5EF4-FFF2-40B4-BE49-F238E27FC236}">
                      <a16:creationId xmlns:a16="http://schemas.microsoft.com/office/drawing/2014/main" id="{BCF6F672-AAA6-4918-657F-4572A9BEA76E}"/>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60" name="Rectangle: Top Corners Rounded 59">
                  <a:extLst>
                    <a:ext uri="{FF2B5EF4-FFF2-40B4-BE49-F238E27FC236}">
                      <a16:creationId xmlns:a16="http://schemas.microsoft.com/office/drawing/2014/main" id="{5AEBF842-E7E1-85BC-A1A1-5CB38DFD6E7F}"/>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7" name="Group 46">
                <a:extLst>
                  <a:ext uri="{FF2B5EF4-FFF2-40B4-BE49-F238E27FC236}">
                    <a16:creationId xmlns:a16="http://schemas.microsoft.com/office/drawing/2014/main" id="{CF856994-AFBD-59C5-3B9C-0A849F2DD2F7}"/>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57" name="Rectangle: Top Corners Rounded 56">
                  <a:hlinkClick xmlns:r="http://schemas.openxmlformats.org/officeDocument/2006/relationships" r:id="rId16"/>
                  <a:extLst>
                    <a:ext uri="{FF2B5EF4-FFF2-40B4-BE49-F238E27FC236}">
                      <a16:creationId xmlns:a16="http://schemas.microsoft.com/office/drawing/2014/main" id="{AB40CCBA-653E-660B-F61E-704930DC91F1}"/>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58" name="Rectangle: Top Corners Rounded 57">
                  <a:extLst>
                    <a:ext uri="{FF2B5EF4-FFF2-40B4-BE49-F238E27FC236}">
                      <a16:creationId xmlns:a16="http://schemas.microsoft.com/office/drawing/2014/main" id="{3FCE9B81-22DE-B7F3-F71B-54072A5F4DBC}"/>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8" name="Group 47">
                <a:extLst>
                  <a:ext uri="{FF2B5EF4-FFF2-40B4-BE49-F238E27FC236}">
                    <a16:creationId xmlns:a16="http://schemas.microsoft.com/office/drawing/2014/main" id="{81987DCD-F91B-C771-8BF2-7AE2E89189A2}"/>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55" name="Rectangle: Top Corners Rounded 54">
                  <a:hlinkClick xmlns:r="http://schemas.openxmlformats.org/officeDocument/2006/relationships" r:id="rId17"/>
                  <a:extLst>
                    <a:ext uri="{FF2B5EF4-FFF2-40B4-BE49-F238E27FC236}">
                      <a16:creationId xmlns:a16="http://schemas.microsoft.com/office/drawing/2014/main" id="{2E717B8B-F4A6-6451-89FA-E1CFCB09F1AB}"/>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56" name="Rectangle: Top Corners Rounded 55">
                  <a:extLst>
                    <a:ext uri="{FF2B5EF4-FFF2-40B4-BE49-F238E27FC236}">
                      <a16:creationId xmlns:a16="http://schemas.microsoft.com/office/drawing/2014/main" id="{B36D3477-A82E-1749-FFE7-3937E211D212}"/>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9" name="Group 48">
                <a:extLst>
                  <a:ext uri="{FF2B5EF4-FFF2-40B4-BE49-F238E27FC236}">
                    <a16:creationId xmlns:a16="http://schemas.microsoft.com/office/drawing/2014/main" id="{F101F2AD-F1E3-4692-EA64-46E2CB913D50}"/>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53" name="Rectangle: Top Corners Rounded 52">
                  <a:hlinkClick xmlns:r="http://schemas.openxmlformats.org/officeDocument/2006/relationships" r:id="rId18"/>
                  <a:extLst>
                    <a:ext uri="{FF2B5EF4-FFF2-40B4-BE49-F238E27FC236}">
                      <a16:creationId xmlns:a16="http://schemas.microsoft.com/office/drawing/2014/main" id="{6C99FC20-6B09-B4BA-B612-92C3BD8B031F}"/>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54" name="Rectangle: Top Corners Rounded 53">
                  <a:extLst>
                    <a:ext uri="{FF2B5EF4-FFF2-40B4-BE49-F238E27FC236}">
                      <a16:creationId xmlns:a16="http://schemas.microsoft.com/office/drawing/2014/main" id="{28E99FA0-1A94-B72A-F6FD-3AC8885C83DB}"/>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0" name="Group 49">
                <a:extLst>
                  <a:ext uri="{FF2B5EF4-FFF2-40B4-BE49-F238E27FC236}">
                    <a16:creationId xmlns:a16="http://schemas.microsoft.com/office/drawing/2014/main" id="{ADA82A23-119D-CF91-C4D3-4B7E8AC9266A}"/>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51" name="Rectangle: Top Corners Rounded 50">
                  <a:hlinkClick xmlns:r="http://schemas.openxmlformats.org/officeDocument/2006/relationships" r:id="rId19"/>
                  <a:extLst>
                    <a:ext uri="{FF2B5EF4-FFF2-40B4-BE49-F238E27FC236}">
                      <a16:creationId xmlns:a16="http://schemas.microsoft.com/office/drawing/2014/main" id="{148EFFBA-4793-671D-10BD-F219ABDADBF1}"/>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52" name="Rectangle: Top Corners Rounded 51">
                  <a:extLst>
                    <a:ext uri="{FF2B5EF4-FFF2-40B4-BE49-F238E27FC236}">
                      <a16:creationId xmlns:a16="http://schemas.microsoft.com/office/drawing/2014/main" id="{CE850580-2D1D-E52D-6CFD-078928EF91CC}"/>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17" name="Rounded Rectangle 33">
              <a:extLst>
                <a:ext uri="{FF2B5EF4-FFF2-40B4-BE49-F238E27FC236}">
                  <a16:creationId xmlns:a16="http://schemas.microsoft.com/office/drawing/2014/main" id="{C414B71D-949A-FB86-3B04-DFB1EDE2C79D}"/>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18" name="Group 17">
              <a:extLst>
                <a:ext uri="{FF2B5EF4-FFF2-40B4-BE49-F238E27FC236}">
                  <a16:creationId xmlns:a16="http://schemas.microsoft.com/office/drawing/2014/main" id="{1EE58307-04D8-026D-9AD9-5608E72C33F2}"/>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42" name="Rectangle: Top Corners Rounded 41">
                <a:hlinkClick xmlns:r="http://schemas.openxmlformats.org/officeDocument/2006/relationships" r:id="rId20"/>
                <a:extLst>
                  <a:ext uri="{FF2B5EF4-FFF2-40B4-BE49-F238E27FC236}">
                    <a16:creationId xmlns:a16="http://schemas.microsoft.com/office/drawing/2014/main" id="{CB9266C5-CCBC-9014-C3F2-C6332E8BBBDD}"/>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43" name="Rectangle: Top Corners Rounded 42">
                <a:extLst>
                  <a:ext uri="{FF2B5EF4-FFF2-40B4-BE49-F238E27FC236}">
                    <a16:creationId xmlns:a16="http://schemas.microsoft.com/office/drawing/2014/main" id="{1BB27781-1516-2480-AF70-C178CDD51BE2}"/>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9" name="Group 18">
              <a:extLst>
                <a:ext uri="{FF2B5EF4-FFF2-40B4-BE49-F238E27FC236}">
                  <a16:creationId xmlns:a16="http://schemas.microsoft.com/office/drawing/2014/main" id="{0856496E-7F3A-C8B8-CF11-4927EB56F53A}"/>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40" name="Rectangle: Top Corners Rounded 39">
                <a:hlinkClick xmlns:r="http://schemas.openxmlformats.org/officeDocument/2006/relationships" r:id="rId21"/>
                <a:extLst>
                  <a:ext uri="{FF2B5EF4-FFF2-40B4-BE49-F238E27FC236}">
                    <a16:creationId xmlns:a16="http://schemas.microsoft.com/office/drawing/2014/main" id="{CDC6EFB5-8E48-D518-907D-64CAF5657DA1}"/>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41" name="Rectangle: Top Corners Rounded 40">
                <a:extLst>
                  <a:ext uri="{FF2B5EF4-FFF2-40B4-BE49-F238E27FC236}">
                    <a16:creationId xmlns:a16="http://schemas.microsoft.com/office/drawing/2014/main" id="{9EFA1F5E-3C8E-27B5-FDE2-5D69BB7A0A40}"/>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0" name="Group 19">
              <a:extLst>
                <a:ext uri="{FF2B5EF4-FFF2-40B4-BE49-F238E27FC236}">
                  <a16:creationId xmlns:a16="http://schemas.microsoft.com/office/drawing/2014/main" id="{7FAB572D-1693-0E19-D44B-CDECB7B49BE0}"/>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38" name="Rectangle: Top Corners Rounded 37">
                <a:hlinkClick xmlns:r="http://schemas.openxmlformats.org/officeDocument/2006/relationships" r:id="rId22"/>
                <a:extLst>
                  <a:ext uri="{FF2B5EF4-FFF2-40B4-BE49-F238E27FC236}">
                    <a16:creationId xmlns:a16="http://schemas.microsoft.com/office/drawing/2014/main" id="{D83E37F4-9C63-D419-BEBD-E4A8D20523EC}"/>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39" name="Rectangle: Top Corners Rounded 38">
                <a:extLst>
                  <a:ext uri="{FF2B5EF4-FFF2-40B4-BE49-F238E27FC236}">
                    <a16:creationId xmlns:a16="http://schemas.microsoft.com/office/drawing/2014/main" id="{D86125EA-5A01-6A47-68D5-15090EE18DB1}"/>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1" name="Group 20">
              <a:extLst>
                <a:ext uri="{FF2B5EF4-FFF2-40B4-BE49-F238E27FC236}">
                  <a16:creationId xmlns:a16="http://schemas.microsoft.com/office/drawing/2014/main" id="{3B81ABC9-29F3-69D7-A82F-2EF459F90F82}"/>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36" name="Rectangle: Top Corners Rounded 35">
                <a:hlinkClick xmlns:r="http://schemas.openxmlformats.org/officeDocument/2006/relationships" r:id="rId23"/>
                <a:extLst>
                  <a:ext uri="{FF2B5EF4-FFF2-40B4-BE49-F238E27FC236}">
                    <a16:creationId xmlns:a16="http://schemas.microsoft.com/office/drawing/2014/main" id="{C3866CFD-7DCE-ADBA-8549-26B68006B008}"/>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37" name="Rectangle: Top Corners Rounded 36">
                <a:extLst>
                  <a:ext uri="{FF2B5EF4-FFF2-40B4-BE49-F238E27FC236}">
                    <a16:creationId xmlns:a16="http://schemas.microsoft.com/office/drawing/2014/main" id="{E29F4B22-0E5F-2E42-5832-A4AFEB5C74C7}"/>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2" name="Group 21">
              <a:extLst>
                <a:ext uri="{FF2B5EF4-FFF2-40B4-BE49-F238E27FC236}">
                  <a16:creationId xmlns:a16="http://schemas.microsoft.com/office/drawing/2014/main" id="{49375C02-C2E8-BDA4-E62A-DCF211D2D064}"/>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34" name="Rectangle: Top Corners Rounded 33">
                <a:hlinkClick xmlns:r="http://schemas.openxmlformats.org/officeDocument/2006/relationships" r:id="rId24"/>
                <a:extLst>
                  <a:ext uri="{FF2B5EF4-FFF2-40B4-BE49-F238E27FC236}">
                    <a16:creationId xmlns:a16="http://schemas.microsoft.com/office/drawing/2014/main" id="{17ECAD6D-7C0E-F592-81F8-3304CC3834A7}"/>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35" name="Rectangle: Top Corners Rounded 34">
                <a:extLst>
                  <a:ext uri="{FF2B5EF4-FFF2-40B4-BE49-F238E27FC236}">
                    <a16:creationId xmlns:a16="http://schemas.microsoft.com/office/drawing/2014/main" id="{17886B1C-512E-5C53-FB38-D5F76439BD4C}"/>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3" name="Group 22">
              <a:extLst>
                <a:ext uri="{FF2B5EF4-FFF2-40B4-BE49-F238E27FC236}">
                  <a16:creationId xmlns:a16="http://schemas.microsoft.com/office/drawing/2014/main" id="{6E170725-0CDD-1A7D-FCFE-AA56A6221494}"/>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32" name="Rectangle: Top Corners Rounded 31">
                <a:hlinkClick xmlns:r="http://schemas.openxmlformats.org/officeDocument/2006/relationships" r:id="rId25"/>
                <a:extLst>
                  <a:ext uri="{FF2B5EF4-FFF2-40B4-BE49-F238E27FC236}">
                    <a16:creationId xmlns:a16="http://schemas.microsoft.com/office/drawing/2014/main" id="{082BAD39-5E33-B106-E286-BD4A3B2BF1FF}"/>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33" name="Rectangle: Top Corners Rounded 32">
                <a:extLst>
                  <a:ext uri="{FF2B5EF4-FFF2-40B4-BE49-F238E27FC236}">
                    <a16:creationId xmlns:a16="http://schemas.microsoft.com/office/drawing/2014/main" id="{B955CA45-106F-97EF-025D-002B90CD93E6}"/>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4" name="Group 23">
              <a:extLst>
                <a:ext uri="{FF2B5EF4-FFF2-40B4-BE49-F238E27FC236}">
                  <a16:creationId xmlns:a16="http://schemas.microsoft.com/office/drawing/2014/main" id="{58CE8642-5DF1-FAEA-CF85-2C75F0335E98}"/>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30" name="Rectangle: Top Corners Rounded 29">
                <a:hlinkClick xmlns:r="http://schemas.openxmlformats.org/officeDocument/2006/relationships" r:id="rId26"/>
                <a:extLst>
                  <a:ext uri="{FF2B5EF4-FFF2-40B4-BE49-F238E27FC236}">
                    <a16:creationId xmlns:a16="http://schemas.microsoft.com/office/drawing/2014/main" id="{98DBD6D3-54A3-86B1-65BD-438DC316E8FC}"/>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31" name="Rectangle: Top Corners Rounded 30">
                <a:extLst>
                  <a:ext uri="{FF2B5EF4-FFF2-40B4-BE49-F238E27FC236}">
                    <a16:creationId xmlns:a16="http://schemas.microsoft.com/office/drawing/2014/main" id="{170260B1-FBDF-936E-6889-2810E5863496}"/>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5" name="Group 24">
              <a:extLst>
                <a:ext uri="{FF2B5EF4-FFF2-40B4-BE49-F238E27FC236}">
                  <a16:creationId xmlns:a16="http://schemas.microsoft.com/office/drawing/2014/main" id="{8D3FBC74-94D0-6CDE-75F5-F05300619F05}"/>
                </a:ext>
              </a:extLst>
            </xdr:cNvPr>
            <xdr:cNvGrpSpPr/>
          </xdr:nvGrpSpPr>
          <xdr:grpSpPr>
            <a:xfrm>
              <a:off x="3131721" y="9724270"/>
              <a:ext cx="2731751" cy="505190"/>
              <a:chOff x="3074147" y="10723689"/>
              <a:chExt cx="2731751" cy="505190"/>
            </a:xfrm>
          </xdr:grpSpPr>
          <xdr:grpSp>
            <xdr:nvGrpSpPr>
              <xdr:cNvPr id="26" name="Group 25">
                <a:extLst>
                  <a:ext uri="{FF2B5EF4-FFF2-40B4-BE49-F238E27FC236}">
                    <a16:creationId xmlns:a16="http://schemas.microsoft.com/office/drawing/2014/main" id="{C1AF65F3-83A6-8C76-77F0-C018C218C498}"/>
                  </a:ext>
                </a:extLst>
              </xdr:cNvPr>
              <xdr:cNvGrpSpPr/>
            </xdr:nvGrpSpPr>
            <xdr:grpSpPr>
              <a:xfrm>
                <a:off x="3259952" y="10953495"/>
                <a:ext cx="2545946" cy="275384"/>
                <a:chOff x="3271821" y="10945459"/>
                <a:chExt cx="2545946" cy="275384"/>
              </a:xfrm>
            </xdr:grpSpPr>
            <xdr:sp macro="" textlink="">
              <xdr:nvSpPr>
                <xdr:cNvPr id="28" name="Rectangle: Top Corners Rounded 27">
                  <a:hlinkClick xmlns:r="http://schemas.openxmlformats.org/officeDocument/2006/relationships" r:id="rId27"/>
                  <a:extLst>
                    <a:ext uri="{FF2B5EF4-FFF2-40B4-BE49-F238E27FC236}">
                      <a16:creationId xmlns:a16="http://schemas.microsoft.com/office/drawing/2014/main" id="{F782FF6E-A388-02E6-823F-E8DBA2BA3EFA}"/>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29" name="Rectangle: Top Corners Rounded 28">
                  <a:extLst>
                    <a:ext uri="{FF2B5EF4-FFF2-40B4-BE49-F238E27FC236}">
                      <a16:creationId xmlns:a16="http://schemas.microsoft.com/office/drawing/2014/main" id="{080D9BFF-0164-F126-4C0D-2241A1999C03}"/>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27" name="Rounded Rectangle 33">
                <a:extLst>
                  <a:ext uri="{FF2B5EF4-FFF2-40B4-BE49-F238E27FC236}">
                    <a16:creationId xmlns:a16="http://schemas.microsoft.com/office/drawing/2014/main" id="{20B46B61-C1D7-BCC3-E690-C17325AA69BC}"/>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6" name="Rectangle: Top Corners Rounded 5">
            <a:hlinkClick xmlns:r="http://schemas.openxmlformats.org/officeDocument/2006/relationships" r:id="rId28"/>
            <a:extLst>
              <a:ext uri="{FF2B5EF4-FFF2-40B4-BE49-F238E27FC236}">
                <a16:creationId xmlns:a16="http://schemas.microsoft.com/office/drawing/2014/main" id="{A1830EF7-8070-1745-DF0F-26CF70A2C5A3}"/>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7" name="Rectangle: Top Corners Rounded 6">
            <a:extLst>
              <a:ext uri="{FF2B5EF4-FFF2-40B4-BE49-F238E27FC236}">
                <a16:creationId xmlns:a16="http://schemas.microsoft.com/office/drawing/2014/main" id="{95B696D1-6BEA-5627-F13F-E86B2F4A60F1}"/>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48895</xdr:colOff>
      <xdr:row>16</xdr:row>
      <xdr:rowOff>37147</xdr:rowOff>
    </xdr:from>
    <xdr:to>
      <xdr:col>7</xdr:col>
      <xdr:colOff>48895</xdr:colOff>
      <xdr:row>20</xdr:row>
      <xdr:rowOff>183333</xdr:rowOff>
    </xdr:to>
    <xdr:pic>
      <xdr:nvPicPr>
        <xdr:cNvPr id="14" name="Graphic 2" descr="Handshake outline">
          <a:extLst>
            <a:ext uri="{FF2B5EF4-FFF2-40B4-BE49-F238E27FC236}">
              <a16:creationId xmlns:a16="http://schemas.microsoft.com/office/drawing/2014/main" id="{7F8A8A3E-CD0D-449B-B1DA-01E5A8707B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06470" y="2008822"/>
          <a:ext cx="1158240" cy="1158558"/>
        </a:xfrm>
        <a:prstGeom prst="rect">
          <a:avLst/>
        </a:prstGeom>
      </xdr:spPr>
    </xdr:pic>
    <xdr:clientData/>
  </xdr:twoCellAnchor>
  <xdr:twoCellAnchor editAs="oneCell">
    <xdr:from>
      <xdr:col>14</xdr:col>
      <xdr:colOff>168313</xdr:colOff>
      <xdr:row>26</xdr:row>
      <xdr:rowOff>224116</xdr:rowOff>
    </xdr:from>
    <xdr:to>
      <xdr:col>14</xdr:col>
      <xdr:colOff>168313</xdr:colOff>
      <xdr:row>43</xdr:row>
      <xdr:rowOff>83313</xdr:rowOff>
    </xdr:to>
    <xdr:pic>
      <xdr:nvPicPr>
        <xdr:cNvPr id="20" name="Picture 5">
          <a:extLst>
            <a:ext uri="{FF2B5EF4-FFF2-40B4-BE49-F238E27FC236}">
              <a16:creationId xmlns:a16="http://schemas.microsoft.com/office/drawing/2014/main" id="{D2708684-BBD1-45FB-92EB-0F8F14B4BF3B}"/>
            </a:ext>
          </a:extLst>
        </xdr:cNvPr>
        <xdr:cNvPicPr>
          <a:picLocks noChangeAspect="1"/>
        </xdr:cNvPicPr>
      </xdr:nvPicPr>
      <xdr:blipFill>
        <a:blip xmlns:r="http://schemas.openxmlformats.org/officeDocument/2006/relationships" r:embed="rId3"/>
        <a:stretch>
          <a:fillRect/>
        </a:stretch>
      </xdr:blipFill>
      <xdr:spPr>
        <a:xfrm>
          <a:off x="7721638" y="4091266"/>
          <a:ext cx="1252063" cy="1210385"/>
        </a:xfrm>
        <a:prstGeom prst="rect">
          <a:avLst/>
        </a:prstGeom>
      </xdr:spPr>
    </xdr:pic>
    <xdr:clientData/>
  </xdr:twoCellAnchor>
  <xdr:twoCellAnchor editAs="oneCell">
    <xdr:from>
      <xdr:col>6</xdr:col>
      <xdr:colOff>129395</xdr:colOff>
      <xdr:row>26</xdr:row>
      <xdr:rowOff>85625</xdr:rowOff>
    </xdr:from>
    <xdr:to>
      <xdr:col>6</xdr:col>
      <xdr:colOff>129395</xdr:colOff>
      <xdr:row>43</xdr:row>
      <xdr:rowOff>158619</xdr:rowOff>
    </xdr:to>
    <xdr:pic>
      <xdr:nvPicPr>
        <xdr:cNvPr id="21" name="Picture 7">
          <a:extLst>
            <a:ext uri="{FF2B5EF4-FFF2-40B4-BE49-F238E27FC236}">
              <a16:creationId xmlns:a16="http://schemas.microsoft.com/office/drawing/2014/main" id="{3B9D4C7D-3751-4080-99FB-109E5CEA9E4B}"/>
            </a:ext>
          </a:extLst>
        </xdr:cNvPr>
        <xdr:cNvPicPr>
          <a:picLocks noChangeAspect="1"/>
        </xdr:cNvPicPr>
      </xdr:nvPicPr>
      <xdr:blipFill>
        <a:blip xmlns:r="http://schemas.openxmlformats.org/officeDocument/2006/relationships" r:embed="rId4"/>
        <a:stretch>
          <a:fillRect/>
        </a:stretch>
      </xdr:blipFill>
      <xdr:spPr>
        <a:xfrm>
          <a:off x="3453620" y="3952775"/>
          <a:ext cx="1455411" cy="1386082"/>
        </a:xfrm>
        <a:prstGeom prst="rect">
          <a:avLst/>
        </a:prstGeom>
      </xdr:spPr>
    </xdr:pic>
    <xdr:clientData/>
  </xdr:twoCellAnchor>
  <xdr:twoCellAnchor editAs="oneCell">
    <xdr:from>
      <xdr:col>10</xdr:col>
      <xdr:colOff>87255</xdr:colOff>
      <xdr:row>26</xdr:row>
      <xdr:rowOff>119528</xdr:rowOff>
    </xdr:from>
    <xdr:to>
      <xdr:col>10</xdr:col>
      <xdr:colOff>87255</xdr:colOff>
      <xdr:row>43</xdr:row>
      <xdr:rowOff>165212</xdr:rowOff>
    </xdr:to>
    <xdr:pic>
      <xdr:nvPicPr>
        <xdr:cNvPr id="22" name="Picture 22">
          <a:extLst>
            <a:ext uri="{FF2B5EF4-FFF2-40B4-BE49-F238E27FC236}">
              <a16:creationId xmlns:a16="http://schemas.microsoft.com/office/drawing/2014/main" id="{3BF3AA81-7B3C-43D2-A83F-8D312648DAA4}"/>
            </a:ext>
          </a:extLst>
        </xdr:cNvPr>
        <xdr:cNvPicPr>
          <a:picLocks noChangeAspect="1"/>
        </xdr:cNvPicPr>
      </xdr:nvPicPr>
      <xdr:blipFill rotWithShape="1">
        <a:blip xmlns:r="http://schemas.openxmlformats.org/officeDocument/2006/relationships" r:embed="rId5"/>
        <a:srcRect l="5952" t="4826"/>
        <a:stretch/>
      </xdr:blipFill>
      <xdr:spPr>
        <a:xfrm>
          <a:off x="5497455" y="3986678"/>
          <a:ext cx="1340897" cy="1358772"/>
        </a:xfrm>
        <a:prstGeom prst="rect">
          <a:avLst/>
        </a:prstGeom>
      </xdr:spPr>
    </xdr:pic>
    <xdr:clientData/>
  </xdr:twoCellAnchor>
  <xdr:twoCellAnchor>
    <xdr:from>
      <xdr:col>6</xdr:col>
      <xdr:colOff>272145</xdr:colOff>
      <xdr:row>9</xdr:row>
      <xdr:rowOff>40822</xdr:rowOff>
    </xdr:from>
    <xdr:to>
      <xdr:col>18</xdr:col>
      <xdr:colOff>598718</xdr:colOff>
      <xdr:row>26</xdr:row>
      <xdr:rowOff>108857</xdr:rowOff>
    </xdr:to>
    <xdr:grpSp>
      <xdr:nvGrpSpPr>
        <xdr:cNvPr id="3" name="Group 2">
          <a:extLst>
            <a:ext uri="{FF2B5EF4-FFF2-40B4-BE49-F238E27FC236}">
              <a16:creationId xmlns:a16="http://schemas.microsoft.com/office/drawing/2014/main" id="{C3B66B75-63FC-109F-E161-A364430CE372}"/>
            </a:ext>
          </a:extLst>
        </xdr:cNvPr>
        <xdr:cNvGrpSpPr/>
      </xdr:nvGrpSpPr>
      <xdr:grpSpPr>
        <a:xfrm>
          <a:off x="3499439" y="1945822"/>
          <a:ext cx="11756573" cy="4259035"/>
          <a:chOff x="4708073" y="1415143"/>
          <a:chExt cx="11756573" cy="4231821"/>
        </a:xfrm>
      </xdr:grpSpPr>
      <xdr:sp macro="" textlink="">
        <xdr:nvSpPr>
          <xdr:cNvPr id="8" name="Rectangle: Rounded Corners 10">
            <a:extLst>
              <a:ext uri="{FF2B5EF4-FFF2-40B4-BE49-F238E27FC236}">
                <a16:creationId xmlns:a16="http://schemas.microsoft.com/office/drawing/2014/main" id="{03DCC872-CCA5-4701-9B0E-1FEB3E3D360E}"/>
              </a:ext>
            </a:extLst>
          </xdr:cNvPr>
          <xdr:cNvSpPr/>
        </xdr:nvSpPr>
        <xdr:spPr>
          <a:xfrm>
            <a:off x="5211536" y="4633594"/>
            <a:ext cx="10722428" cy="570501"/>
          </a:xfrm>
          <a:prstGeom prst="roundRect">
            <a:avLst/>
          </a:prstGeom>
          <a:solidFill>
            <a:srgbClr val="412A7C"/>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AU" sz="1200" b="1">
                <a:solidFill>
                  <a:srgbClr val="E1DDFF"/>
                </a:solidFill>
                <a:latin typeface="Roboto" panose="02000000000000000000" pitchFamily="2" charset="0"/>
                <a:ea typeface="Roboto" panose="02000000000000000000" pitchFamily="2" charset="0"/>
              </a:rPr>
              <a:t>Material Topic: Culture,</a:t>
            </a:r>
            <a:r>
              <a:rPr lang="en-AU" sz="1200" b="1" baseline="0">
                <a:solidFill>
                  <a:srgbClr val="E1DDFF"/>
                </a:solidFill>
                <a:latin typeface="Roboto" panose="02000000000000000000" pitchFamily="2" charset="0"/>
                <a:ea typeface="Roboto" panose="02000000000000000000" pitchFamily="2" charset="0"/>
              </a:rPr>
              <a:t> </a:t>
            </a:r>
            <a:r>
              <a:rPr lang="en-AU" sz="1200" b="1">
                <a:solidFill>
                  <a:srgbClr val="E1DDFF"/>
                </a:solidFill>
                <a:latin typeface="Roboto" panose="02000000000000000000" pitchFamily="2" charset="0"/>
                <a:ea typeface="Roboto" panose="02000000000000000000" pitchFamily="2" charset="0"/>
              </a:rPr>
              <a:t>Ethics and Governance</a:t>
            </a:r>
          </a:p>
        </xdr:txBody>
      </xdr:sp>
      <xdr:sp macro="" textlink="">
        <xdr:nvSpPr>
          <xdr:cNvPr id="327" name="Rectangle: Rounded Corners 326">
            <a:extLst>
              <a:ext uri="{FF2B5EF4-FFF2-40B4-BE49-F238E27FC236}">
                <a16:creationId xmlns:a16="http://schemas.microsoft.com/office/drawing/2014/main" id="{B639A3DF-CB94-4DE2-9C13-5A5EC6090572}"/>
              </a:ext>
            </a:extLst>
          </xdr:cNvPr>
          <xdr:cNvSpPr/>
        </xdr:nvSpPr>
        <xdr:spPr>
          <a:xfrm>
            <a:off x="4708073" y="1415143"/>
            <a:ext cx="11756573" cy="4231821"/>
          </a:xfrm>
          <a:prstGeom prst="roundRect">
            <a:avLst/>
          </a:prstGeom>
          <a:noFill/>
          <a:ln w="38100">
            <a:solidFill>
              <a:srgbClr val="412A7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AU" sz="1100"/>
          </a:p>
        </xdr:txBody>
      </xdr:sp>
      <xdr:grpSp>
        <xdr:nvGrpSpPr>
          <xdr:cNvPr id="335" name="Group 334">
            <a:extLst>
              <a:ext uri="{FF2B5EF4-FFF2-40B4-BE49-F238E27FC236}">
                <a16:creationId xmlns:a16="http://schemas.microsoft.com/office/drawing/2014/main" id="{97710374-52F1-27B3-EDAB-8D3741689CB3}"/>
              </a:ext>
            </a:extLst>
          </xdr:cNvPr>
          <xdr:cNvGrpSpPr/>
        </xdr:nvGrpSpPr>
        <xdr:grpSpPr>
          <a:xfrm>
            <a:off x="5265965" y="1687287"/>
            <a:ext cx="2048755" cy="2195814"/>
            <a:chOff x="8598817" y="3724784"/>
            <a:chExt cx="2048755" cy="2195815"/>
          </a:xfrm>
        </xdr:grpSpPr>
        <xdr:sp macro="" textlink="">
          <xdr:nvSpPr>
            <xdr:cNvPr id="336" name="Rectangle: Rounded Corners 335">
              <a:extLst>
                <a:ext uri="{FF2B5EF4-FFF2-40B4-BE49-F238E27FC236}">
                  <a16:creationId xmlns:a16="http://schemas.microsoft.com/office/drawing/2014/main" id="{8420A309-A5A7-C3D7-69B2-AB41F7383ED0}"/>
                </a:ext>
              </a:extLst>
            </xdr:cNvPr>
            <xdr:cNvSpPr/>
          </xdr:nvSpPr>
          <xdr:spPr>
            <a:xfrm>
              <a:off x="8598817" y="3724784"/>
              <a:ext cx="2048755" cy="345828"/>
            </a:xfrm>
            <a:prstGeom prst="roundRect">
              <a:avLst/>
            </a:prstGeom>
            <a:solidFill>
              <a:srgbClr val="412A7C"/>
            </a:solidFill>
            <a:ln>
              <a:solidFill>
                <a:srgbClr val="412A7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b="1">
                  <a:solidFill>
                    <a:schemeClr val="bg1"/>
                  </a:solidFill>
                </a:rPr>
                <a:t>TARGET</a:t>
              </a:r>
            </a:p>
          </xdr:txBody>
        </xdr:sp>
        <xdr:sp macro="" textlink="">
          <xdr:nvSpPr>
            <xdr:cNvPr id="337" name="Rectangle: Rounded Corners 336">
              <a:extLst>
                <a:ext uri="{FF2B5EF4-FFF2-40B4-BE49-F238E27FC236}">
                  <a16:creationId xmlns:a16="http://schemas.microsoft.com/office/drawing/2014/main" id="{DBA171DB-9FF3-6A17-D6E2-93EEEE575E1B}"/>
                </a:ext>
              </a:extLst>
            </xdr:cNvPr>
            <xdr:cNvSpPr/>
          </xdr:nvSpPr>
          <xdr:spPr>
            <a:xfrm>
              <a:off x="8598818" y="4185697"/>
              <a:ext cx="2048754" cy="76880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a:solidFill>
                    <a:schemeClr val="tx1"/>
                  </a:solidFill>
                  <a:latin typeface="Roboto" panose="02000000000000000000" pitchFamily="2" charset="0"/>
                  <a:ea typeface="Roboto" panose="02000000000000000000" pitchFamily="2" charset="0"/>
                </a:rPr>
                <a:t>Zero legislative no compliance</a:t>
              </a:r>
            </a:p>
          </xdr:txBody>
        </xdr:sp>
        <xdr:sp macro="" textlink="">
          <xdr:nvSpPr>
            <xdr:cNvPr id="338" name="Rectangle: Rounded Corners 337">
              <a:extLst>
                <a:ext uri="{FF2B5EF4-FFF2-40B4-BE49-F238E27FC236}">
                  <a16:creationId xmlns:a16="http://schemas.microsoft.com/office/drawing/2014/main" id="{C0D2E084-1C6A-AA5C-23B8-6279559E8A58}"/>
                </a:ext>
              </a:extLst>
            </xdr:cNvPr>
            <xdr:cNvSpPr/>
          </xdr:nvSpPr>
          <xdr:spPr>
            <a:xfrm>
              <a:off x="8598817" y="5073385"/>
              <a:ext cx="2048754" cy="847214"/>
            </a:xfrm>
            <a:prstGeom prst="roundRect">
              <a:avLst/>
            </a:prstGeom>
            <a:noFill/>
            <a:ln>
              <a:solidFill>
                <a:srgbClr val="412A7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AU" b="1">
                  <a:solidFill>
                    <a:schemeClr val="tx1"/>
                  </a:solidFill>
                </a:rPr>
                <a:t>ZERO</a:t>
              </a:r>
            </a:p>
          </xdr:txBody>
        </xdr:sp>
        <xdr:grpSp>
          <xdr:nvGrpSpPr>
            <xdr:cNvPr id="339" name="Group 338">
              <a:extLst>
                <a:ext uri="{FF2B5EF4-FFF2-40B4-BE49-F238E27FC236}">
                  <a16:creationId xmlns:a16="http://schemas.microsoft.com/office/drawing/2014/main" id="{BC040950-4DB6-C6C7-A34A-4CDABB232AD3}"/>
                </a:ext>
              </a:extLst>
            </xdr:cNvPr>
            <xdr:cNvGrpSpPr/>
          </xdr:nvGrpSpPr>
          <xdr:grpSpPr>
            <a:xfrm>
              <a:off x="8889242" y="5217930"/>
              <a:ext cx="576000" cy="576000"/>
              <a:chOff x="1071155" y="1750423"/>
              <a:chExt cx="776500" cy="766534"/>
            </a:xfrm>
          </xdr:grpSpPr>
          <xdr:sp macro="" textlink="">
            <xdr:nvSpPr>
              <xdr:cNvPr id="340" name="Flowchart: Connector 339">
                <a:extLst>
                  <a:ext uri="{FF2B5EF4-FFF2-40B4-BE49-F238E27FC236}">
                    <a16:creationId xmlns:a16="http://schemas.microsoft.com/office/drawing/2014/main" id="{8485E572-4CC9-AC74-5ABF-E9882B791248}"/>
                  </a:ext>
                </a:extLst>
              </xdr:cNvPr>
              <xdr:cNvSpPr/>
            </xdr:nvSpPr>
            <xdr:spPr>
              <a:xfrm>
                <a:off x="1071155" y="1750423"/>
                <a:ext cx="776500" cy="766534"/>
              </a:xfrm>
              <a:prstGeom prst="flowChartConnector">
                <a:avLst/>
              </a:prstGeom>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AU"/>
              </a:p>
            </xdr:txBody>
          </xdr:sp>
          <xdr:sp macro="" textlink="">
            <xdr:nvSpPr>
              <xdr:cNvPr id="341" name="TextBox 44">
                <a:extLst>
                  <a:ext uri="{FF2B5EF4-FFF2-40B4-BE49-F238E27FC236}">
                    <a16:creationId xmlns:a16="http://schemas.microsoft.com/office/drawing/2014/main" id="{36F52871-0A8A-A133-F198-7CFC4F153290}"/>
                  </a:ext>
                </a:extLst>
              </xdr:cNvPr>
              <xdr:cNvSpPr txBox="1"/>
            </xdr:nvSpPr>
            <xdr:spPr>
              <a:xfrm>
                <a:off x="1251598" y="1875875"/>
                <a:ext cx="339366" cy="53941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AU" sz="2000" b="1">
                    <a:solidFill>
                      <a:schemeClr val="accent6"/>
                    </a:solidFill>
                    <a:sym typeface="Wingdings 2" panose="05020102010507070707" pitchFamily="18" charset="2"/>
                  </a:rPr>
                  <a:t></a:t>
                </a:r>
                <a:endParaRPr lang="en-AU" sz="2000" b="1">
                  <a:solidFill>
                    <a:schemeClr val="accent6"/>
                  </a:solidFill>
                </a:endParaRPr>
              </a:p>
            </xdr:txBody>
          </xdr:sp>
        </xdr:grpSp>
      </xdr:grpSp>
      <xdr:grpSp>
        <xdr:nvGrpSpPr>
          <xdr:cNvPr id="342" name="Group 341">
            <a:extLst>
              <a:ext uri="{FF2B5EF4-FFF2-40B4-BE49-F238E27FC236}">
                <a16:creationId xmlns:a16="http://schemas.microsoft.com/office/drawing/2014/main" id="{132C2011-DF05-4C74-9A4C-F85B519DF3E9}"/>
              </a:ext>
            </a:extLst>
          </xdr:cNvPr>
          <xdr:cNvGrpSpPr/>
        </xdr:nvGrpSpPr>
        <xdr:grpSpPr>
          <a:xfrm>
            <a:off x="8123464" y="1687286"/>
            <a:ext cx="2048755" cy="2195814"/>
            <a:chOff x="8598817" y="3724784"/>
            <a:chExt cx="2048755" cy="2195815"/>
          </a:xfrm>
        </xdr:grpSpPr>
        <xdr:sp macro="" textlink="">
          <xdr:nvSpPr>
            <xdr:cNvPr id="343" name="Rectangle: Rounded Corners 342">
              <a:extLst>
                <a:ext uri="{FF2B5EF4-FFF2-40B4-BE49-F238E27FC236}">
                  <a16:creationId xmlns:a16="http://schemas.microsoft.com/office/drawing/2014/main" id="{DC10ABD0-E321-C1A6-DA70-77FA455CD7E5}"/>
                </a:ext>
              </a:extLst>
            </xdr:cNvPr>
            <xdr:cNvSpPr/>
          </xdr:nvSpPr>
          <xdr:spPr>
            <a:xfrm>
              <a:off x="8598817" y="3724784"/>
              <a:ext cx="2048755" cy="345828"/>
            </a:xfrm>
            <a:prstGeom prst="roundRect">
              <a:avLst/>
            </a:prstGeom>
            <a:solidFill>
              <a:srgbClr val="412A7C"/>
            </a:solidFill>
            <a:ln>
              <a:solidFill>
                <a:srgbClr val="412A7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b="1">
                  <a:solidFill>
                    <a:schemeClr val="bg1"/>
                  </a:solidFill>
                </a:rPr>
                <a:t>TARGET</a:t>
              </a:r>
            </a:p>
          </xdr:txBody>
        </xdr:sp>
        <xdr:sp macro="" textlink="">
          <xdr:nvSpPr>
            <xdr:cNvPr id="344" name="Rectangle: Rounded Corners 343">
              <a:extLst>
                <a:ext uri="{FF2B5EF4-FFF2-40B4-BE49-F238E27FC236}">
                  <a16:creationId xmlns:a16="http://schemas.microsoft.com/office/drawing/2014/main" id="{C1914D23-0860-3D86-539C-7F00DD3D9A2C}"/>
                </a:ext>
              </a:extLst>
            </xdr:cNvPr>
            <xdr:cNvSpPr/>
          </xdr:nvSpPr>
          <xdr:spPr>
            <a:xfrm>
              <a:off x="8598818" y="4185697"/>
              <a:ext cx="2048754" cy="76880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a:solidFill>
                    <a:schemeClr val="tx1"/>
                  </a:solidFill>
                  <a:latin typeface="Roboto" panose="02000000000000000000" pitchFamily="2" charset="0"/>
                  <a:ea typeface="Roboto" panose="02000000000000000000" pitchFamily="2" charset="0"/>
                </a:rPr>
                <a:t>ISO 14001 and 45001 Certification</a:t>
              </a:r>
            </a:p>
          </xdr:txBody>
        </xdr:sp>
        <xdr:sp macro="" textlink="">
          <xdr:nvSpPr>
            <xdr:cNvPr id="345" name="Rectangle: Rounded Corners 344">
              <a:extLst>
                <a:ext uri="{FF2B5EF4-FFF2-40B4-BE49-F238E27FC236}">
                  <a16:creationId xmlns:a16="http://schemas.microsoft.com/office/drawing/2014/main" id="{72859AC1-E54B-1EC6-ED9A-52679B842038}"/>
                </a:ext>
              </a:extLst>
            </xdr:cNvPr>
            <xdr:cNvSpPr/>
          </xdr:nvSpPr>
          <xdr:spPr>
            <a:xfrm>
              <a:off x="8598817" y="5073385"/>
              <a:ext cx="2048754" cy="847214"/>
            </a:xfrm>
            <a:prstGeom prst="roundRect">
              <a:avLst/>
            </a:prstGeom>
            <a:noFill/>
            <a:ln>
              <a:solidFill>
                <a:srgbClr val="412A7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AU" sz="1600" b="1">
                  <a:solidFill>
                    <a:schemeClr val="tx1"/>
                  </a:solidFill>
                </a:rPr>
                <a:t>MAINTAIN</a:t>
              </a:r>
            </a:p>
            <a:p>
              <a:pPr algn="r"/>
              <a:r>
                <a:rPr lang="en-AU" sz="1600" b="1">
                  <a:solidFill>
                    <a:schemeClr val="tx1"/>
                  </a:solidFill>
                </a:rPr>
                <a:t>CERTIFICATION</a:t>
              </a:r>
            </a:p>
          </xdr:txBody>
        </xdr:sp>
        <xdr:grpSp>
          <xdr:nvGrpSpPr>
            <xdr:cNvPr id="346" name="Group 345">
              <a:extLst>
                <a:ext uri="{FF2B5EF4-FFF2-40B4-BE49-F238E27FC236}">
                  <a16:creationId xmlns:a16="http://schemas.microsoft.com/office/drawing/2014/main" id="{F6CD4B62-8910-035F-A128-1FE4986B24B5}"/>
                </a:ext>
              </a:extLst>
            </xdr:cNvPr>
            <xdr:cNvGrpSpPr/>
          </xdr:nvGrpSpPr>
          <xdr:grpSpPr>
            <a:xfrm>
              <a:off x="8657923" y="5217930"/>
              <a:ext cx="576000" cy="576000"/>
              <a:chOff x="759324" y="1750423"/>
              <a:chExt cx="776500" cy="766534"/>
            </a:xfrm>
          </xdr:grpSpPr>
          <xdr:sp macro="" textlink="">
            <xdr:nvSpPr>
              <xdr:cNvPr id="347" name="Flowchart: Connector 346">
                <a:extLst>
                  <a:ext uri="{FF2B5EF4-FFF2-40B4-BE49-F238E27FC236}">
                    <a16:creationId xmlns:a16="http://schemas.microsoft.com/office/drawing/2014/main" id="{11FC00DD-0A5D-13CE-FD21-CBD91951EA48}"/>
                  </a:ext>
                </a:extLst>
              </xdr:cNvPr>
              <xdr:cNvSpPr/>
            </xdr:nvSpPr>
            <xdr:spPr>
              <a:xfrm>
                <a:off x="759324" y="1750423"/>
                <a:ext cx="776500" cy="766534"/>
              </a:xfrm>
              <a:prstGeom prst="flowChartConnector">
                <a:avLst/>
              </a:prstGeom>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AU"/>
              </a:p>
            </xdr:txBody>
          </xdr:sp>
          <xdr:sp macro="" textlink="">
            <xdr:nvSpPr>
              <xdr:cNvPr id="348" name="TextBox 44">
                <a:extLst>
                  <a:ext uri="{FF2B5EF4-FFF2-40B4-BE49-F238E27FC236}">
                    <a16:creationId xmlns:a16="http://schemas.microsoft.com/office/drawing/2014/main" id="{EEE2453C-CE6A-C02D-AEC0-C22727A89420}"/>
                  </a:ext>
                </a:extLst>
              </xdr:cNvPr>
              <xdr:cNvSpPr txBox="1"/>
            </xdr:nvSpPr>
            <xdr:spPr>
              <a:xfrm>
                <a:off x="939759" y="1875875"/>
                <a:ext cx="339366" cy="53941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AU" sz="2000" b="1">
                    <a:solidFill>
                      <a:schemeClr val="accent6"/>
                    </a:solidFill>
                    <a:sym typeface="Wingdings 2" panose="05020102010507070707" pitchFamily="18" charset="2"/>
                  </a:rPr>
                  <a:t></a:t>
                </a:r>
                <a:endParaRPr lang="en-AU" sz="2000" b="1">
                  <a:solidFill>
                    <a:schemeClr val="accent6"/>
                  </a:solidFill>
                </a:endParaRPr>
              </a:p>
            </xdr:txBody>
          </xdr:sp>
        </xdr:grpSp>
      </xdr:grpSp>
      <xdr:grpSp>
        <xdr:nvGrpSpPr>
          <xdr:cNvPr id="349" name="Group 348">
            <a:extLst>
              <a:ext uri="{FF2B5EF4-FFF2-40B4-BE49-F238E27FC236}">
                <a16:creationId xmlns:a16="http://schemas.microsoft.com/office/drawing/2014/main" id="{C4CEB013-9D68-4C55-AA96-517A8D57281F}"/>
              </a:ext>
            </a:extLst>
          </xdr:cNvPr>
          <xdr:cNvGrpSpPr/>
        </xdr:nvGrpSpPr>
        <xdr:grpSpPr>
          <a:xfrm>
            <a:off x="10980964" y="1700893"/>
            <a:ext cx="2048755" cy="2195815"/>
            <a:chOff x="8598817" y="3724784"/>
            <a:chExt cx="2048755" cy="2195815"/>
          </a:xfrm>
        </xdr:grpSpPr>
        <xdr:sp macro="" textlink="">
          <xdr:nvSpPr>
            <xdr:cNvPr id="350" name="Rectangle: Rounded Corners 349">
              <a:extLst>
                <a:ext uri="{FF2B5EF4-FFF2-40B4-BE49-F238E27FC236}">
                  <a16:creationId xmlns:a16="http://schemas.microsoft.com/office/drawing/2014/main" id="{74853063-CFC8-5A8C-E9F8-7EE5F065345B}"/>
                </a:ext>
              </a:extLst>
            </xdr:cNvPr>
            <xdr:cNvSpPr/>
          </xdr:nvSpPr>
          <xdr:spPr>
            <a:xfrm>
              <a:off x="8598817" y="3724784"/>
              <a:ext cx="2048755" cy="345828"/>
            </a:xfrm>
            <a:prstGeom prst="roundRect">
              <a:avLst/>
            </a:prstGeom>
            <a:solidFill>
              <a:srgbClr val="412A7C"/>
            </a:solidFill>
            <a:ln>
              <a:solidFill>
                <a:srgbClr val="412A7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b="1">
                  <a:solidFill>
                    <a:schemeClr val="bg1"/>
                  </a:solidFill>
                </a:rPr>
                <a:t>TARGET</a:t>
              </a:r>
            </a:p>
          </xdr:txBody>
        </xdr:sp>
        <xdr:sp macro="" textlink="">
          <xdr:nvSpPr>
            <xdr:cNvPr id="351" name="Rectangle: Rounded Corners 350">
              <a:extLst>
                <a:ext uri="{FF2B5EF4-FFF2-40B4-BE49-F238E27FC236}">
                  <a16:creationId xmlns:a16="http://schemas.microsoft.com/office/drawing/2014/main" id="{A3162D62-55C6-F26C-2C57-5500080F1B74}"/>
                </a:ext>
              </a:extLst>
            </xdr:cNvPr>
            <xdr:cNvSpPr/>
          </xdr:nvSpPr>
          <xdr:spPr>
            <a:xfrm>
              <a:off x="8598818" y="4185697"/>
              <a:ext cx="2048754" cy="76880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a:solidFill>
                    <a:schemeClr val="tx1"/>
                  </a:solidFill>
                  <a:latin typeface="Roboto" panose="02000000000000000000" pitchFamily="2" charset="0"/>
                  <a:ea typeface="Roboto" panose="02000000000000000000" pitchFamily="2" charset="0"/>
                </a:rPr>
                <a:t>Dow Jones Sustainability Index (DJSI) Membership</a:t>
              </a:r>
            </a:p>
          </xdr:txBody>
        </xdr:sp>
        <xdr:sp macro="" textlink="">
          <xdr:nvSpPr>
            <xdr:cNvPr id="352" name="Rectangle: Rounded Corners 351">
              <a:extLst>
                <a:ext uri="{FF2B5EF4-FFF2-40B4-BE49-F238E27FC236}">
                  <a16:creationId xmlns:a16="http://schemas.microsoft.com/office/drawing/2014/main" id="{6CFCFBDF-0580-B681-BD70-4E352647B305}"/>
                </a:ext>
              </a:extLst>
            </xdr:cNvPr>
            <xdr:cNvSpPr/>
          </xdr:nvSpPr>
          <xdr:spPr>
            <a:xfrm>
              <a:off x="8598817" y="5073385"/>
              <a:ext cx="2048754" cy="847214"/>
            </a:xfrm>
            <a:prstGeom prst="roundRect">
              <a:avLst/>
            </a:prstGeom>
            <a:noFill/>
            <a:ln>
              <a:solidFill>
                <a:srgbClr val="412A7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AU" sz="1600" b="1">
                  <a:solidFill>
                    <a:schemeClr val="tx1"/>
                  </a:solidFill>
                </a:rPr>
                <a:t>MAINTAIN</a:t>
              </a:r>
            </a:p>
            <a:p>
              <a:pPr algn="r"/>
              <a:r>
                <a:rPr lang="en-AU" sz="1600" b="1">
                  <a:solidFill>
                    <a:schemeClr val="tx1"/>
                  </a:solidFill>
                </a:rPr>
                <a:t>MEMBERSHIP</a:t>
              </a:r>
            </a:p>
          </xdr:txBody>
        </xdr:sp>
        <xdr:grpSp>
          <xdr:nvGrpSpPr>
            <xdr:cNvPr id="353" name="Group 352">
              <a:extLst>
                <a:ext uri="{FF2B5EF4-FFF2-40B4-BE49-F238E27FC236}">
                  <a16:creationId xmlns:a16="http://schemas.microsoft.com/office/drawing/2014/main" id="{C4C52B68-A14C-680D-B3A7-5D61F261E6DF}"/>
                </a:ext>
              </a:extLst>
            </xdr:cNvPr>
            <xdr:cNvGrpSpPr/>
          </xdr:nvGrpSpPr>
          <xdr:grpSpPr>
            <a:xfrm>
              <a:off x="8657923" y="5217930"/>
              <a:ext cx="576000" cy="576000"/>
              <a:chOff x="759324" y="1750423"/>
              <a:chExt cx="776500" cy="766534"/>
            </a:xfrm>
          </xdr:grpSpPr>
          <xdr:sp macro="" textlink="">
            <xdr:nvSpPr>
              <xdr:cNvPr id="354" name="Flowchart: Connector 353">
                <a:extLst>
                  <a:ext uri="{FF2B5EF4-FFF2-40B4-BE49-F238E27FC236}">
                    <a16:creationId xmlns:a16="http://schemas.microsoft.com/office/drawing/2014/main" id="{CAE888B5-1E8E-21A7-1B33-0D7AFA07A184}"/>
                  </a:ext>
                </a:extLst>
              </xdr:cNvPr>
              <xdr:cNvSpPr/>
            </xdr:nvSpPr>
            <xdr:spPr>
              <a:xfrm>
                <a:off x="759324" y="1750423"/>
                <a:ext cx="776500" cy="766534"/>
              </a:xfrm>
              <a:prstGeom prst="flowChartConnector">
                <a:avLst/>
              </a:prstGeom>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AU"/>
              </a:p>
            </xdr:txBody>
          </xdr:sp>
          <xdr:sp macro="" textlink="">
            <xdr:nvSpPr>
              <xdr:cNvPr id="355" name="TextBox 44">
                <a:extLst>
                  <a:ext uri="{FF2B5EF4-FFF2-40B4-BE49-F238E27FC236}">
                    <a16:creationId xmlns:a16="http://schemas.microsoft.com/office/drawing/2014/main" id="{7B953284-BA26-CA55-27FD-D86AD45C7B70}"/>
                  </a:ext>
                </a:extLst>
              </xdr:cNvPr>
              <xdr:cNvSpPr txBox="1"/>
            </xdr:nvSpPr>
            <xdr:spPr>
              <a:xfrm>
                <a:off x="939759" y="1875875"/>
                <a:ext cx="339366" cy="53941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AU" sz="2000" b="1">
                    <a:solidFill>
                      <a:schemeClr val="accent6"/>
                    </a:solidFill>
                    <a:sym typeface="Wingdings 2" panose="05020102010507070707" pitchFamily="18" charset="2"/>
                  </a:rPr>
                  <a:t></a:t>
                </a:r>
                <a:endParaRPr lang="en-AU" sz="2000" b="1">
                  <a:solidFill>
                    <a:schemeClr val="accent6"/>
                  </a:solidFill>
                </a:endParaRPr>
              </a:p>
            </xdr:txBody>
          </xdr:sp>
        </xdr:grpSp>
      </xdr:grpSp>
      <xdr:grpSp>
        <xdr:nvGrpSpPr>
          <xdr:cNvPr id="356" name="Group 355">
            <a:extLst>
              <a:ext uri="{FF2B5EF4-FFF2-40B4-BE49-F238E27FC236}">
                <a16:creationId xmlns:a16="http://schemas.microsoft.com/office/drawing/2014/main" id="{E3534608-D376-39B2-763E-1FD750B7A654}"/>
              </a:ext>
            </a:extLst>
          </xdr:cNvPr>
          <xdr:cNvGrpSpPr/>
        </xdr:nvGrpSpPr>
        <xdr:grpSpPr>
          <a:xfrm>
            <a:off x="13838464" y="1687286"/>
            <a:ext cx="2048755" cy="2195814"/>
            <a:chOff x="3667027" y="3684364"/>
            <a:chExt cx="2048755" cy="2195815"/>
          </a:xfrm>
        </xdr:grpSpPr>
        <xdr:sp macro="" textlink="">
          <xdr:nvSpPr>
            <xdr:cNvPr id="357" name="Rectangle: Rounded Corners 356">
              <a:extLst>
                <a:ext uri="{FF2B5EF4-FFF2-40B4-BE49-F238E27FC236}">
                  <a16:creationId xmlns:a16="http://schemas.microsoft.com/office/drawing/2014/main" id="{A45A5028-217F-39F2-E5D2-5D7CB5F08DFA}"/>
                </a:ext>
              </a:extLst>
            </xdr:cNvPr>
            <xdr:cNvSpPr/>
          </xdr:nvSpPr>
          <xdr:spPr>
            <a:xfrm>
              <a:off x="3667027" y="3684364"/>
              <a:ext cx="2048755" cy="345828"/>
            </a:xfrm>
            <a:prstGeom prst="roundRect">
              <a:avLst/>
            </a:prstGeom>
            <a:solidFill>
              <a:srgbClr val="412A7C"/>
            </a:solidFill>
            <a:ln>
              <a:solidFill>
                <a:srgbClr val="412A7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b="1">
                  <a:solidFill>
                    <a:schemeClr val="bg1"/>
                  </a:solidFill>
                </a:rPr>
                <a:t>TARGET</a:t>
              </a:r>
            </a:p>
          </xdr:txBody>
        </xdr:sp>
        <xdr:sp macro="" textlink="">
          <xdr:nvSpPr>
            <xdr:cNvPr id="358" name="Rectangle: Rounded Corners 357">
              <a:extLst>
                <a:ext uri="{FF2B5EF4-FFF2-40B4-BE49-F238E27FC236}">
                  <a16:creationId xmlns:a16="http://schemas.microsoft.com/office/drawing/2014/main" id="{73ABAB7B-FBB7-A76E-F088-CBC7123B3D0F}"/>
                </a:ext>
              </a:extLst>
            </xdr:cNvPr>
            <xdr:cNvSpPr/>
          </xdr:nvSpPr>
          <xdr:spPr>
            <a:xfrm>
              <a:off x="3667028" y="4145277"/>
              <a:ext cx="2048754" cy="76880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200">
                  <a:solidFill>
                    <a:schemeClr val="tx1"/>
                  </a:solidFill>
                  <a:latin typeface="Roboto" panose="02000000000000000000" pitchFamily="2" charset="0"/>
                  <a:ea typeface="Roboto" panose="02000000000000000000" pitchFamily="2" charset="0"/>
                </a:rPr>
                <a:t>Implementation plan developed for Scope</a:t>
              </a:r>
              <a:r>
                <a:rPr lang="en-AU" sz="1200" baseline="0">
                  <a:solidFill>
                    <a:schemeClr val="tx1"/>
                  </a:solidFill>
                  <a:latin typeface="Roboto" panose="02000000000000000000" pitchFamily="2" charset="0"/>
                  <a:ea typeface="Roboto" panose="02000000000000000000" pitchFamily="2" charset="0"/>
                </a:rPr>
                <a:t> 3 emissions in preparation for reporting CY2024 data</a:t>
              </a:r>
              <a:endParaRPr lang="en-AU" sz="1200">
                <a:solidFill>
                  <a:schemeClr val="tx1"/>
                </a:solidFill>
                <a:latin typeface="Roboto" panose="02000000000000000000" pitchFamily="2" charset="0"/>
                <a:ea typeface="Roboto" panose="02000000000000000000" pitchFamily="2" charset="0"/>
              </a:endParaRPr>
            </a:p>
          </xdr:txBody>
        </xdr:sp>
        <xdr:sp macro="" textlink="">
          <xdr:nvSpPr>
            <xdr:cNvPr id="359" name="Rectangle: Rounded Corners 358">
              <a:extLst>
                <a:ext uri="{FF2B5EF4-FFF2-40B4-BE49-F238E27FC236}">
                  <a16:creationId xmlns:a16="http://schemas.microsoft.com/office/drawing/2014/main" id="{DECA2CD3-EE0B-A0D8-218D-D3C7E5FE0E9E}"/>
                </a:ext>
              </a:extLst>
            </xdr:cNvPr>
            <xdr:cNvSpPr/>
          </xdr:nvSpPr>
          <xdr:spPr>
            <a:xfrm>
              <a:off x="3667027" y="5032965"/>
              <a:ext cx="2048754" cy="847214"/>
            </a:xfrm>
            <a:prstGeom prst="roundRect">
              <a:avLst/>
            </a:prstGeom>
            <a:noFill/>
            <a:ln>
              <a:solidFill>
                <a:srgbClr val="412A7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AU" b="1">
                  <a:solidFill>
                    <a:schemeClr val="tx1"/>
                  </a:solidFill>
                </a:rPr>
                <a:t>IN </a:t>
              </a:r>
            </a:p>
            <a:p>
              <a:pPr algn="r"/>
              <a:r>
                <a:rPr lang="en-AU" b="1">
                  <a:solidFill>
                    <a:schemeClr val="tx1"/>
                  </a:solidFill>
                </a:rPr>
                <a:t>PROGRESS</a:t>
              </a:r>
            </a:p>
          </xdr:txBody>
        </xdr:sp>
        <xdr:sp macro="" textlink="">
          <xdr:nvSpPr>
            <xdr:cNvPr id="360" name="Flowchart: Connector 359">
              <a:extLst>
                <a:ext uri="{FF2B5EF4-FFF2-40B4-BE49-F238E27FC236}">
                  <a16:creationId xmlns:a16="http://schemas.microsoft.com/office/drawing/2014/main" id="{3C16F8DE-9D80-D305-4A7B-E50DAB0ED925}"/>
                </a:ext>
              </a:extLst>
            </xdr:cNvPr>
            <xdr:cNvSpPr/>
          </xdr:nvSpPr>
          <xdr:spPr>
            <a:xfrm>
              <a:off x="3841543" y="5156864"/>
              <a:ext cx="576000" cy="576000"/>
            </a:xfrm>
            <a:prstGeom prst="flowChartConnector">
              <a:avLst/>
            </a:prstGeom>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AU"/>
            </a:p>
          </xdr:txBody>
        </xdr:sp>
        <xdr:cxnSp macro="">
          <xdr:nvCxnSpPr>
            <xdr:cNvPr id="361" name="Connector: Elbow 360">
              <a:extLst>
                <a:ext uri="{FF2B5EF4-FFF2-40B4-BE49-F238E27FC236}">
                  <a16:creationId xmlns:a16="http://schemas.microsoft.com/office/drawing/2014/main" id="{DDB18377-1ACC-36E7-33F9-4BD932A3B630}"/>
                </a:ext>
              </a:extLst>
            </xdr:cNvPr>
            <xdr:cNvCxnSpPr>
              <a:cxnSpLocks/>
              <a:stCxn id="360" idx="0"/>
              <a:endCxn id="360" idx="6"/>
            </xdr:cNvCxnSpPr>
          </xdr:nvCxnSpPr>
          <xdr:spPr>
            <a:xfrm rot="16200000" flipH="1">
              <a:off x="4129543" y="5156864"/>
              <a:ext cx="288000" cy="288000"/>
            </a:xfrm>
            <a:prstGeom prst="bentConnector4">
              <a:avLst>
                <a:gd name="adj1" fmla="val 15119"/>
                <a:gd name="adj2" fmla="val -164"/>
              </a:avLst>
            </a:prstGeom>
          </xdr:spPr>
          <xdr:style>
            <a:lnRef idx="1">
              <a:schemeClr val="accent4"/>
            </a:lnRef>
            <a:fillRef idx="0">
              <a:schemeClr val="accent4"/>
            </a:fillRef>
            <a:effectRef idx="0">
              <a:schemeClr val="accent4"/>
            </a:effectRef>
            <a:fontRef idx="minor">
              <a:schemeClr val="tx1"/>
            </a:fontRef>
          </xdr:style>
        </xdr:cxnSp>
      </xdr:grpSp>
    </xdr:grpSp>
    <xdr:clientData/>
  </xdr:twoCellAnchor>
  <xdr:twoCellAnchor>
    <xdr:from>
      <xdr:col>9</xdr:col>
      <xdr:colOff>571500</xdr:colOff>
      <xdr:row>35</xdr:row>
      <xdr:rowOff>136071</xdr:rowOff>
    </xdr:from>
    <xdr:to>
      <xdr:col>10</xdr:col>
      <xdr:colOff>194304</xdr:colOff>
      <xdr:row>37</xdr:row>
      <xdr:rowOff>203395</xdr:rowOff>
    </xdr:to>
    <xdr:grpSp>
      <xdr:nvGrpSpPr>
        <xdr:cNvPr id="13" name="Group 12">
          <a:extLst>
            <a:ext uri="{FF2B5EF4-FFF2-40B4-BE49-F238E27FC236}">
              <a16:creationId xmlns:a16="http://schemas.microsoft.com/office/drawing/2014/main" id="{AEDD10FB-D7CF-4FC7-890B-8F692C4DD0EF}"/>
            </a:ext>
          </a:extLst>
        </xdr:cNvPr>
        <xdr:cNvGrpSpPr/>
      </xdr:nvGrpSpPr>
      <xdr:grpSpPr>
        <a:xfrm>
          <a:off x="6656294" y="8450836"/>
          <a:ext cx="575304" cy="560383"/>
          <a:chOff x="10491109" y="12300853"/>
          <a:chExt cx="575304" cy="557180"/>
        </a:xfrm>
      </xdr:grpSpPr>
      <xdr:sp macro="" textlink="">
        <xdr:nvSpPr>
          <xdr:cNvPr id="15" name="Flowchart: Connector 14">
            <a:extLst>
              <a:ext uri="{FF2B5EF4-FFF2-40B4-BE49-F238E27FC236}">
                <a16:creationId xmlns:a16="http://schemas.microsoft.com/office/drawing/2014/main" id="{2DA73B31-6DAE-0AD8-BFC2-5BEFA04A2F1F}"/>
              </a:ext>
            </a:extLst>
          </xdr:cNvPr>
          <xdr:cNvSpPr/>
        </xdr:nvSpPr>
        <xdr:spPr>
          <a:xfrm>
            <a:off x="10491109" y="12300853"/>
            <a:ext cx="575304" cy="557180"/>
          </a:xfrm>
          <a:prstGeom prst="flowChartConnector">
            <a:avLst/>
          </a:prstGeom>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AU"/>
          </a:p>
        </xdr:txBody>
      </xdr:sp>
      <xdr:sp macro="" textlink="">
        <xdr:nvSpPr>
          <xdr:cNvPr id="16" name="TextBox 44">
            <a:extLst>
              <a:ext uri="{FF2B5EF4-FFF2-40B4-BE49-F238E27FC236}">
                <a16:creationId xmlns:a16="http://schemas.microsoft.com/office/drawing/2014/main" id="{70BADB94-3547-C99A-58C6-7F65AA86B5EE}"/>
              </a:ext>
            </a:extLst>
          </xdr:cNvPr>
          <xdr:cNvSpPr txBox="1"/>
        </xdr:nvSpPr>
        <xdr:spPr>
          <a:xfrm>
            <a:off x="10624798" y="12392042"/>
            <a:ext cx="251434" cy="392094"/>
          </a:xfrm>
          <a:prstGeom prst="rect">
            <a:avLst/>
          </a:prstGeom>
          <a:ln>
            <a:noFill/>
          </a:ln>
        </xdr:spPr>
        <xdr:style>
          <a:lnRef idx="2">
            <a:schemeClr val="accent6"/>
          </a:lnRef>
          <a:fillRef idx="1">
            <a:schemeClr val="lt1"/>
          </a:fillRef>
          <a:effectRef idx="0">
            <a:schemeClr val="accent6"/>
          </a:effectRef>
          <a:fontRef idx="minor">
            <a:schemeClr val="dk1"/>
          </a:fontRef>
        </xdr:style>
        <xdr:txBody>
          <a:bodyPr wrap="square" rtlCol="0">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AU" sz="2000" b="1">
                <a:solidFill>
                  <a:schemeClr val="accent6"/>
                </a:solidFill>
                <a:sym typeface="Wingdings 2" panose="05020102010507070707" pitchFamily="18" charset="2"/>
              </a:rPr>
              <a:t></a:t>
            </a:r>
            <a:endParaRPr lang="en-AU" sz="2000" b="1">
              <a:solidFill>
                <a:schemeClr val="accent6"/>
              </a:solidFill>
            </a:endParaRPr>
          </a:p>
        </xdr:txBody>
      </xdr:sp>
    </xdr:grpSp>
    <xdr:clientData/>
  </xdr:twoCellAnchor>
  <xdr:twoCellAnchor>
    <xdr:from>
      <xdr:col>13</xdr:col>
      <xdr:colOff>27216</xdr:colOff>
      <xdr:row>35</xdr:row>
      <xdr:rowOff>163285</xdr:rowOff>
    </xdr:from>
    <xdr:to>
      <xdr:col>13</xdr:col>
      <xdr:colOff>602520</xdr:colOff>
      <xdr:row>37</xdr:row>
      <xdr:rowOff>230608</xdr:rowOff>
    </xdr:to>
    <xdr:grpSp>
      <xdr:nvGrpSpPr>
        <xdr:cNvPr id="17" name="Group 16">
          <a:extLst>
            <a:ext uri="{FF2B5EF4-FFF2-40B4-BE49-F238E27FC236}">
              <a16:creationId xmlns:a16="http://schemas.microsoft.com/office/drawing/2014/main" id="{D3EF89E3-0751-41B0-A280-E8AF41D93ED1}"/>
            </a:ext>
          </a:extLst>
        </xdr:cNvPr>
        <xdr:cNvGrpSpPr/>
      </xdr:nvGrpSpPr>
      <xdr:grpSpPr>
        <a:xfrm>
          <a:off x="9922010" y="8478050"/>
          <a:ext cx="575304" cy="560382"/>
          <a:chOff x="10491109" y="12300853"/>
          <a:chExt cx="575304" cy="557180"/>
        </a:xfrm>
      </xdr:grpSpPr>
      <xdr:sp macro="" textlink="">
        <xdr:nvSpPr>
          <xdr:cNvPr id="18" name="Flowchart: Connector 17">
            <a:extLst>
              <a:ext uri="{FF2B5EF4-FFF2-40B4-BE49-F238E27FC236}">
                <a16:creationId xmlns:a16="http://schemas.microsoft.com/office/drawing/2014/main" id="{0EC18B3B-043F-D231-1A12-4E46A4177367}"/>
              </a:ext>
            </a:extLst>
          </xdr:cNvPr>
          <xdr:cNvSpPr/>
        </xdr:nvSpPr>
        <xdr:spPr>
          <a:xfrm>
            <a:off x="10491109" y="12300853"/>
            <a:ext cx="575304" cy="557180"/>
          </a:xfrm>
          <a:prstGeom prst="flowChartConnector">
            <a:avLst/>
          </a:prstGeom>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AU"/>
          </a:p>
        </xdr:txBody>
      </xdr:sp>
      <xdr:sp macro="" textlink="">
        <xdr:nvSpPr>
          <xdr:cNvPr id="19" name="TextBox 44">
            <a:extLst>
              <a:ext uri="{FF2B5EF4-FFF2-40B4-BE49-F238E27FC236}">
                <a16:creationId xmlns:a16="http://schemas.microsoft.com/office/drawing/2014/main" id="{B5F80DA3-77FF-5C73-3611-1862B824665D}"/>
              </a:ext>
            </a:extLst>
          </xdr:cNvPr>
          <xdr:cNvSpPr txBox="1"/>
        </xdr:nvSpPr>
        <xdr:spPr>
          <a:xfrm>
            <a:off x="10624798" y="12392042"/>
            <a:ext cx="251434" cy="392094"/>
          </a:xfrm>
          <a:prstGeom prst="rect">
            <a:avLst/>
          </a:prstGeom>
          <a:ln>
            <a:noFill/>
          </a:ln>
        </xdr:spPr>
        <xdr:style>
          <a:lnRef idx="2">
            <a:schemeClr val="accent6"/>
          </a:lnRef>
          <a:fillRef idx="1">
            <a:schemeClr val="lt1"/>
          </a:fillRef>
          <a:effectRef idx="0">
            <a:schemeClr val="accent6"/>
          </a:effectRef>
          <a:fontRef idx="minor">
            <a:schemeClr val="dk1"/>
          </a:fontRef>
        </xdr:style>
        <xdr:txBody>
          <a:bodyPr wrap="square" rtlCol="0">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AU" sz="2000" b="1">
                <a:solidFill>
                  <a:schemeClr val="accent6"/>
                </a:solidFill>
                <a:sym typeface="Wingdings 2" panose="05020102010507070707" pitchFamily="18" charset="2"/>
              </a:rPr>
              <a:t></a:t>
            </a:r>
            <a:endParaRPr lang="en-AU" sz="2000" b="1">
              <a:solidFill>
                <a:schemeClr val="accent6"/>
              </a:solidFill>
            </a:endParaRPr>
          </a:p>
        </xdr:txBody>
      </xdr:sp>
    </xdr:grpSp>
    <xdr:clientData/>
  </xdr:twoCellAnchor>
  <xdr:twoCellAnchor>
    <xdr:from>
      <xdr:col>8</xdr:col>
      <xdr:colOff>707572</xdr:colOff>
      <xdr:row>28</xdr:row>
      <xdr:rowOff>54429</xdr:rowOff>
    </xdr:from>
    <xdr:to>
      <xdr:col>15</xdr:col>
      <xdr:colOff>721180</xdr:colOff>
      <xdr:row>45</xdr:row>
      <xdr:rowOff>122465</xdr:rowOff>
    </xdr:to>
    <xdr:grpSp>
      <xdr:nvGrpSpPr>
        <xdr:cNvPr id="24" name="Group 23">
          <a:extLst>
            <a:ext uri="{FF2B5EF4-FFF2-40B4-BE49-F238E27FC236}">
              <a16:creationId xmlns:a16="http://schemas.microsoft.com/office/drawing/2014/main" id="{72AEE7A9-F3B5-BFF0-F0C4-510DC3DA948D}"/>
            </a:ext>
          </a:extLst>
        </xdr:cNvPr>
        <xdr:cNvGrpSpPr/>
      </xdr:nvGrpSpPr>
      <xdr:grpSpPr>
        <a:xfrm>
          <a:off x="5839866" y="6643488"/>
          <a:ext cx="6681108" cy="4259036"/>
          <a:chOff x="5306786" y="7415894"/>
          <a:chExt cx="6681108" cy="4231821"/>
        </a:xfrm>
      </xdr:grpSpPr>
      <xdr:sp macro="" textlink="">
        <xdr:nvSpPr>
          <xdr:cNvPr id="4" name="Rectangle: Rounded Corners 3">
            <a:extLst>
              <a:ext uri="{FF2B5EF4-FFF2-40B4-BE49-F238E27FC236}">
                <a16:creationId xmlns:a16="http://schemas.microsoft.com/office/drawing/2014/main" id="{BAB8F221-ED17-435B-B3DA-F32B693657EE}"/>
              </a:ext>
            </a:extLst>
          </xdr:cNvPr>
          <xdr:cNvSpPr/>
        </xdr:nvSpPr>
        <xdr:spPr>
          <a:xfrm>
            <a:off x="5306786" y="7415894"/>
            <a:ext cx="6681108" cy="4231821"/>
          </a:xfrm>
          <a:prstGeom prst="roundRect">
            <a:avLst/>
          </a:prstGeom>
          <a:noFill/>
          <a:ln w="38100">
            <a:solidFill>
              <a:srgbClr val="412A7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AU" sz="1100"/>
          </a:p>
        </xdr:txBody>
      </xdr:sp>
      <xdr:sp macro="" textlink="">
        <xdr:nvSpPr>
          <xdr:cNvPr id="5" name="Rectangle: Rounded Corners 4">
            <a:extLst>
              <a:ext uri="{FF2B5EF4-FFF2-40B4-BE49-F238E27FC236}">
                <a16:creationId xmlns:a16="http://schemas.microsoft.com/office/drawing/2014/main" id="{EBDAA057-70D3-434F-870B-2241A08A4FB4}"/>
              </a:ext>
            </a:extLst>
          </xdr:cNvPr>
          <xdr:cNvSpPr/>
        </xdr:nvSpPr>
        <xdr:spPr>
          <a:xfrm>
            <a:off x="5919107" y="7688036"/>
            <a:ext cx="2048755" cy="345828"/>
          </a:xfrm>
          <a:prstGeom prst="roundRect">
            <a:avLst/>
          </a:prstGeom>
          <a:solidFill>
            <a:srgbClr val="412A7C"/>
          </a:solidFill>
          <a:ln>
            <a:solidFill>
              <a:srgbClr val="412A7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b="1">
                <a:solidFill>
                  <a:schemeClr val="bg1"/>
                </a:solidFill>
              </a:rPr>
              <a:t>TARGET</a:t>
            </a:r>
          </a:p>
        </xdr:txBody>
      </xdr:sp>
      <xdr:sp macro="" textlink="">
        <xdr:nvSpPr>
          <xdr:cNvPr id="6" name="Rectangle: Rounded Corners 5">
            <a:extLst>
              <a:ext uri="{FF2B5EF4-FFF2-40B4-BE49-F238E27FC236}">
                <a16:creationId xmlns:a16="http://schemas.microsoft.com/office/drawing/2014/main" id="{AEAA3453-7C63-4296-B91D-F2CDCF561716}"/>
              </a:ext>
            </a:extLst>
          </xdr:cNvPr>
          <xdr:cNvSpPr/>
        </xdr:nvSpPr>
        <xdr:spPr>
          <a:xfrm>
            <a:off x="5919108" y="8148949"/>
            <a:ext cx="2048754" cy="76880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a:solidFill>
                  <a:schemeClr val="tx1"/>
                </a:solidFill>
                <a:latin typeface="Roboto" panose="02000000000000000000" pitchFamily="2" charset="0"/>
                <a:ea typeface="Roboto" panose="02000000000000000000" pitchFamily="2" charset="0"/>
              </a:rPr>
              <a:t>Preferential Local</a:t>
            </a:r>
            <a:r>
              <a:rPr lang="en-AU" sz="1400" baseline="0">
                <a:solidFill>
                  <a:schemeClr val="tx1"/>
                </a:solidFill>
                <a:latin typeface="Roboto" panose="02000000000000000000" pitchFamily="2" charset="0"/>
                <a:ea typeface="Roboto" panose="02000000000000000000" pitchFamily="2" charset="0"/>
              </a:rPr>
              <a:t> Procurement </a:t>
            </a:r>
            <a:endParaRPr lang="en-AU" sz="1400">
              <a:solidFill>
                <a:schemeClr val="tx1"/>
              </a:solidFill>
              <a:latin typeface="Roboto" panose="02000000000000000000" pitchFamily="2" charset="0"/>
              <a:ea typeface="Roboto" panose="02000000000000000000" pitchFamily="2" charset="0"/>
            </a:endParaRPr>
          </a:p>
        </xdr:txBody>
      </xdr:sp>
      <xdr:sp macro="" textlink="">
        <xdr:nvSpPr>
          <xdr:cNvPr id="7" name="Rectangle: Rounded Corners 6">
            <a:extLst>
              <a:ext uri="{FF2B5EF4-FFF2-40B4-BE49-F238E27FC236}">
                <a16:creationId xmlns:a16="http://schemas.microsoft.com/office/drawing/2014/main" id="{0FF70A80-6AB4-44FB-BD0B-D6F6E9120A93}"/>
              </a:ext>
            </a:extLst>
          </xdr:cNvPr>
          <xdr:cNvSpPr/>
        </xdr:nvSpPr>
        <xdr:spPr>
          <a:xfrm>
            <a:off x="5919107" y="9036636"/>
            <a:ext cx="2048754" cy="847214"/>
          </a:xfrm>
          <a:prstGeom prst="roundRect">
            <a:avLst/>
          </a:prstGeom>
          <a:noFill/>
          <a:ln>
            <a:solidFill>
              <a:srgbClr val="412A7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AU" sz="1600" b="1">
                <a:solidFill>
                  <a:schemeClr val="tx1"/>
                </a:solidFill>
              </a:rPr>
              <a:t>TARGET</a:t>
            </a:r>
            <a:r>
              <a:rPr lang="en-AU" sz="1600" b="1" baseline="0">
                <a:solidFill>
                  <a:schemeClr val="tx1"/>
                </a:solidFill>
              </a:rPr>
              <a:t> MET</a:t>
            </a:r>
            <a:endParaRPr lang="en-AU" sz="1600" b="1">
              <a:solidFill>
                <a:schemeClr val="tx1"/>
              </a:solidFill>
            </a:endParaRPr>
          </a:p>
        </xdr:txBody>
      </xdr:sp>
      <xdr:sp macro="" textlink="">
        <xdr:nvSpPr>
          <xdr:cNvPr id="9" name="Rectangle: Rounded Corners 8">
            <a:extLst>
              <a:ext uri="{FF2B5EF4-FFF2-40B4-BE49-F238E27FC236}">
                <a16:creationId xmlns:a16="http://schemas.microsoft.com/office/drawing/2014/main" id="{E899269C-9607-49F0-BA7D-6C78CD679C92}"/>
              </a:ext>
            </a:extLst>
          </xdr:cNvPr>
          <xdr:cNvSpPr/>
        </xdr:nvSpPr>
        <xdr:spPr>
          <a:xfrm>
            <a:off x="9173936" y="7690757"/>
            <a:ext cx="2048755" cy="345828"/>
          </a:xfrm>
          <a:prstGeom prst="roundRect">
            <a:avLst/>
          </a:prstGeom>
          <a:solidFill>
            <a:srgbClr val="412A7C"/>
          </a:solidFill>
          <a:ln>
            <a:solidFill>
              <a:srgbClr val="412A7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400" b="1">
                <a:solidFill>
                  <a:schemeClr val="bg1"/>
                </a:solidFill>
              </a:rPr>
              <a:t>TARGET</a:t>
            </a:r>
          </a:p>
        </xdr:txBody>
      </xdr:sp>
      <xdr:sp macro="" textlink="">
        <xdr:nvSpPr>
          <xdr:cNvPr id="10" name="Rectangle: Rounded Corners 9">
            <a:extLst>
              <a:ext uri="{FF2B5EF4-FFF2-40B4-BE49-F238E27FC236}">
                <a16:creationId xmlns:a16="http://schemas.microsoft.com/office/drawing/2014/main" id="{65136EB2-37E4-436C-9250-47F5541EBE92}"/>
              </a:ext>
            </a:extLst>
          </xdr:cNvPr>
          <xdr:cNvSpPr/>
        </xdr:nvSpPr>
        <xdr:spPr>
          <a:xfrm>
            <a:off x="9173937" y="8151670"/>
            <a:ext cx="2048754" cy="76880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AU" sz="1200" kern="1200">
                <a:solidFill>
                  <a:sysClr val="windowText" lastClr="000000"/>
                </a:solidFill>
                <a:effectLst/>
                <a:latin typeface="Roboto" panose="02000000000000000000" pitchFamily="2" charset="0"/>
                <a:ea typeface="Roboto" panose="02000000000000000000" pitchFamily="2" charset="0"/>
                <a:cs typeface="+mn-cs"/>
              </a:rPr>
              <a:t>Where local procurement unavailable, preferential regional procurement</a:t>
            </a:r>
            <a:endParaRPr lang="en-AU" sz="1200">
              <a:solidFill>
                <a:sysClr val="windowText" lastClr="000000"/>
              </a:solidFill>
              <a:latin typeface="Roboto" panose="02000000000000000000" pitchFamily="2" charset="0"/>
              <a:ea typeface="Roboto" panose="02000000000000000000" pitchFamily="2" charset="0"/>
            </a:endParaRPr>
          </a:p>
        </xdr:txBody>
      </xdr:sp>
      <xdr:sp macro="" textlink="">
        <xdr:nvSpPr>
          <xdr:cNvPr id="11" name="Rectangle: Rounded Corners 10">
            <a:extLst>
              <a:ext uri="{FF2B5EF4-FFF2-40B4-BE49-F238E27FC236}">
                <a16:creationId xmlns:a16="http://schemas.microsoft.com/office/drawing/2014/main" id="{015E3942-BF11-466B-B2A2-9CA7C7CA99D5}"/>
              </a:ext>
            </a:extLst>
          </xdr:cNvPr>
          <xdr:cNvSpPr/>
        </xdr:nvSpPr>
        <xdr:spPr>
          <a:xfrm>
            <a:off x="9173936" y="9039357"/>
            <a:ext cx="2048754" cy="847214"/>
          </a:xfrm>
          <a:prstGeom prst="roundRect">
            <a:avLst/>
          </a:prstGeom>
          <a:noFill/>
          <a:ln>
            <a:solidFill>
              <a:srgbClr val="412A7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a:r>
              <a:rPr lang="en-AU" sz="1600" b="1">
                <a:solidFill>
                  <a:schemeClr val="tx1"/>
                </a:solidFill>
              </a:rPr>
              <a:t>TARGET MET</a:t>
            </a:r>
          </a:p>
        </xdr:txBody>
      </xdr:sp>
      <xdr:sp macro="" textlink="">
        <xdr:nvSpPr>
          <xdr:cNvPr id="23" name="Rectangle: Rounded Corners 10">
            <a:extLst>
              <a:ext uri="{FF2B5EF4-FFF2-40B4-BE49-F238E27FC236}">
                <a16:creationId xmlns:a16="http://schemas.microsoft.com/office/drawing/2014/main" id="{48E57A85-D74D-4AEC-A74B-BA7F595DA111}"/>
              </a:ext>
            </a:extLst>
          </xdr:cNvPr>
          <xdr:cNvSpPr/>
        </xdr:nvSpPr>
        <xdr:spPr>
          <a:xfrm>
            <a:off x="5891892" y="10518317"/>
            <a:ext cx="5347607" cy="570501"/>
          </a:xfrm>
          <a:prstGeom prst="roundRect">
            <a:avLst/>
          </a:prstGeom>
          <a:solidFill>
            <a:srgbClr val="412A7C"/>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AU" sz="1200" b="1">
                <a:solidFill>
                  <a:srgbClr val="E1DDFF"/>
                </a:solidFill>
                <a:latin typeface="Roboto" panose="02000000000000000000" pitchFamily="2" charset="0"/>
                <a:ea typeface="Roboto" panose="02000000000000000000" pitchFamily="2" charset="0"/>
              </a:rPr>
              <a:t>Material Topic: Decent</a:t>
            </a:r>
            <a:r>
              <a:rPr lang="en-AU" sz="1200" b="1" baseline="0">
                <a:solidFill>
                  <a:srgbClr val="E1DDFF"/>
                </a:solidFill>
                <a:latin typeface="Roboto" panose="02000000000000000000" pitchFamily="2" charset="0"/>
                <a:ea typeface="Roboto" panose="02000000000000000000" pitchFamily="2" charset="0"/>
              </a:rPr>
              <a:t> Work and Economic Growth</a:t>
            </a:r>
            <a:endParaRPr lang="en-AU" sz="1200" b="1">
              <a:solidFill>
                <a:srgbClr val="E1DDFF"/>
              </a:solidFill>
              <a:latin typeface="Roboto" panose="02000000000000000000" pitchFamily="2" charset="0"/>
              <a:ea typeface="Roboto" panose="02000000000000000000" pitchFamily="2" charset="0"/>
            </a:endParaRPr>
          </a:p>
        </xdr:txBody>
      </xdr:sp>
    </xdr:grpSp>
    <xdr:clientData/>
  </xdr:twoCellAnchor>
  <xdr:twoCellAnchor editAs="oneCell">
    <xdr:from>
      <xdr:col>1</xdr:col>
      <xdr:colOff>0</xdr:colOff>
      <xdr:row>0</xdr:row>
      <xdr:rowOff>0</xdr:rowOff>
    </xdr:from>
    <xdr:to>
      <xdr:col>3</xdr:col>
      <xdr:colOff>120266</xdr:colOff>
      <xdr:row>2</xdr:row>
      <xdr:rowOff>142875</xdr:rowOff>
    </xdr:to>
    <xdr:pic>
      <xdr:nvPicPr>
        <xdr:cNvPr id="12" name="Picture 11">
          <a:hlinkClick xmlns:r="http://schemas.openxmlformats.org/officeDocument/2006/relationships" r:id="rId6"/>
          <a:extLst>
            <a:ext uri="{FF2B5EF4-FFF2-40B4-BE49-F238E27FC236}">
              <a16:creationId xmlns:a16="http://schemas.microsoft.com/office/drawing/2014/main" id="{A329CB80-6B6E-4080-ACAB-3619A2AE425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0147" y="0"/>
          <a:ext cx="1487384" cy="52387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25" name="TextBox 24">
          <a:extLst>
            <a:ext uri="{FF2B5EF4-FFF2-40B4-BE49-F238E27FC236}">
              <a16:creationId xmlns:a16="http://schemas.microsoft.com/office/drawing/2014/main" id="{656D1718-038D-8346-EF75-010DCE672A0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141942</xdr:colOff>
      <xdr:row>7</xdr:row>
      <xdr:rowOff>231588</xdr:rowOff>
    </xdr:from>
    <xdr:to>
      <xdr:col>4</xdr:col>
      <xdr:colOff>634069</xdr:colOff>
      <xdr:row>47</xdr:row>
      <xdr:rowOff>105165</xdr:rowOff>
    </xdr:to>
    <xdr:grpSp>
      <xdr:nvGrpSpPr>
        <xdr:cNvPr id="26" name="Group 25">
          <a:extLst>
            <a:ext uri="{FF2B5EF4-FFF2-40B4-BE49-F238E27FC236}">
              <a16:creationId xmlns:a16="http://schemas.microsoft.com/office/drawing/2014/main" id="{86ABA46F-F21F-44D4-A102-C0BFB7EBEE83}"/>
            </a:ext>
          </a:extLst>
        </xdr:cNvPr>
        <xdr:cNvGrpSpPr/>
      </xdr:nvGrpSpPr>
      <xdr:grpSpPr>
        <a:xfrm>
          <a:off x="141942" y="1643529"/>
          <a:ext cx="2789333" cy="9734754"/>
          <a:chOff x="3074147" y="344955"/>
          <a:chExt cx="2789333" cy="10216606"/>
        </a:xfrm>
      </xdr:grpSpPr>
      <xdr:grpSp>
        <xdr:nvGrpSpPr>
          <xdr:cNvPr id="27" name="Group 26">
            <a:extLst>
              <a:ext uri="{FF2B5EF4-FFF2-40B4-BE49-F238E27FC236}">
                <a16:creationId xmlns:a16="http://schemas.microsoft.com/office/drawing/2014/main" id="{26FC5081-C038-578E-4798-188CE42B25E9}"/>
              </a:ext>
            </a:extLst>
          </xdr:cNvPr>
          <xdr:cNvGrpSpPr/>
        </xdr:nvGrpSpPr>
        <xdr:grpSpPr>
          <a:xfrm>
            <a:off x="3074147" y="344955"/>
            <a:ext cx="2789333" cy="9884505"/>
            <a:chOff x="3074147" y="344955"/>
            <a:chExt cx="2789333" cy="9884505"/>
          </a:xfrm>
        </xdr:grpSpPr>
        <xdr:grpSp>
          <xdr:nvGrpSpPr>
            <xdr:cNvPr id="30" name="Group 29">
              <a:extLst>
                <a:ext uri="{FF2B5EF4-FFF2-40B4-BE49-F238E27FC236}">
                  <a16:creationId xmlns:a16="http://schemas.microsoft.com/office/drawing/2014/main" id="{7D50EF91-8C02-0AA6-AA20-F23CAED9F9B4}"/>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371" name="Rectangle: Top Corners Rounded 370">
                <a:hlinkClick xmlns:r="http://schemas.openxmlformats.org/officeDocument/2006/relationships" r:id="rId8"/>
                <a:extLst>
                  <a:ext uri="{FF2B5EF4-FFF2-40B4-BE49-F238E27FC236}">
                    <a16:creationId xmlns:a16="http://schemas.microsoft.com/office/drawing/2014/main" id="{67EE377B-917F-9C20-29CF-03F25E3C0E04}"/>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424" name="Rectangle: Top Corners Rounded 423">
                <a:extLst>
                  <a:ext uri="{FF2B5EF4-FFF2-40B4-BE49-F238E27FC236}">
                    <a16:creationId xmlns:a16="http://schemas.microsoft.com/office/drawing/2014/main" id="{51629B88-0624-9F33-FCEB-659A16425E01}"/>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1" name="Group 30">
              <a:extLst>
                <a:ext uri="{FF2B5EF4-FFF2-40B4-BE49-F238E27FC236}">
                  <a16:creationId xmlns:a16="http://schemas.microsoft.com/office/drawing/2014/main" id="{CBBFB224-F643-1258-66E9-6CAEC396C1E1}"/>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369" name="Rectangle: Top Corners Rounded 368">
                <a:hlinkClick xmlns:r="http://schemas.openxmlformats.org/officeDocument/2006/relationships" r:id="rId9"/>
                <a:extLst>
                  <a:ext uri="{FF2B5EF4-FFF2-40B4-BE49-F238E27FC236}">
                    <a16:creationId xmlns:a16="http://schemas.microsoft.com/office/drawing/2014/main" id="{044DC4C9-644E-8734-FC81-FBF481B3DD68}"/>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370" name="Rectangle: Top Corners Rounded 369">
                <a:extLst>
                  <a:ext uri="{FF2B5EF4-FFF2-40B4-BE49-F238E27FC236}">
                    <a16:creationId xmlns:a16="http://schemas.microsoft.com/office/drawing/2014/main" id="{5B8E34D3-4AE3-A643-9BD3-D1A7A401E183}"/>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2" name="Group 31">
              <a:extLst>
                <a:ext uri="{FF2B5EF4-FFF2-40B4-BE49-F238E27FC236}">
                  <a16:creationId xmlns:a16="http://schemas.microsoft.com/office/drawing/2014/main" id="{CCD5D49F-9D9F-4263-D58F-F4FE5122DDBA}"/>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367" name="Rectangle: Top Corners Rounded 366">
                <a:hlinkClick xmlns:r="http://schemas.openxmlformats.org/officeDocument/2006/relationships" r:id="rId10"/>
                <a:extLst>
                  <a:ext uri="{FF2B5EF4-FFF2-40B4-BE49-F238E27FC236}">
                    <a16:creationId xmlns:a16="http://schemas.microsoft.com/office/drawing/2014/main" id="{D517CADD-DA52-34C8-A452-0B99A1F31F17}"/>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368" name="Rectangle: Top Corners Rounded 367">
                <a:extLst>
                  <a:ext uri="{FF2B5EF4-FFF2-40B4-BE49-F238E27FC236}">
                    <a16:creationId xmlns:a16="http://schemas.microsoft.com/office/drawing/2014/main" id="{8BFEAE26-1300-7EAC-8AD7-FE665368BCA6}"/>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3" name="Group 32">
              <a:extLst>
                <a:ext uri="{FF2B5EF4-FFF2-40B4-BE49-F238E27FC236}">
                  <a16:creationId xmlns:a16="http://schemas.microsoft.com/office/drawing/2014/main" id="{917A9850-7555-E774-CDB3-2B42D8DEE0E2}"/>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365" name="Rectangle: Top Corners Rounded 364">
                <a:hlinkClick xmlns:r="http://schemas.openxmlformats.org/officeDocument/2006/relationships" r:id="rId11"/>
                <a:extLst>
                  <a:ext uri="{FF2B5EF4-FFF2-40B4-BE49-F238E27FC236}">
                    <a16:creationId xmlns:a16="http://schemas.microsoft.com/office/drawing/2014/main" id="{07710FD7-BFE1-79AA-1D65-5B48A8CC33D2}"/>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366" name="Rectangle: Top Corners Rounded 365">
                <a:extLst>
                  <a:ext uri="{FF2B5EF4-FFF2-40B4-BE49-F238E27FC236}">
                    <a16:creationId xmlns:a16="http://schemas.microsoft.com/office/drawing/2014/main" id="{778B6CD7-863B-1101-FE38-EDAD9E8373D8}"/>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34" name="Rounded Rectangle 33">
              <a:extLst>
                <a:ext uri="{FF2B5EF4-FFF2-40B4-BE49-F238E27FC236}">
                  <a16:creationId xmlns:a16="http://schemas.microsoft.com/office/drawing/2014/main" id="{35C91DE4-67F9-E4B0-0AF0-720CBB41A1E6}"/>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35" name="Group 34">
              <a:extLst>
                <a:ext uri="{FF2B5EF4-FFF2-40B4-BE49-F238E27FC236}">
                  <a16:creationId xmlns:a16="http://schemas.microsoft.com/office/drawing/2014/main" id="{18B0EFE9-3D9C-AFE3-76D1-9E7EA3C63E09}"/>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363" name="Rectangle: Top Corners Rounded 362">
                <a:hlinkClick xmlns:r="http://schemas.openxmlformats.org/officeDocument/2006/relationships" r:id="rId12"/>
                <a:extLst>
                  <a:ext uri="{FF2B5EF4-FFF2-40B4-BE49-F238E27FC236}">
                    <a16:creationId xmlns:a16="http://schemas.microsoft.com/office/drawing/2014/main" id="{12256A98-7211-540E-19A6-97C6605A799B}"/>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364" name="Rectangle: Top Corners Rounded 363">
                <a:extLst>
                  <a:ext uri="{FF2B5EF4-FFF2-40B4-BE49-F238E27FC236}">
                    <a16:creationId xmlns:a16="http://schemas.microsoft.com/office/drawing/2014/main" id="{2FC2322D-7DD7-1BC4-42C8-922A7F679D99}"/>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6" name="Group 35">
              <a:extLst>
                <a:ext uri="{FF2B5EF4-FFF2-40B4-BE49-F238E27FC236}">
                  <a16:creationId xmlns:a16="http://schemas.microsoft.com/office/drawing/2014/main" id="{0AE5F02F-3445-6D92-7361-622729F04E65}"/>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334" name="Rectangle: Top Corners Rounded 333">
                <a:hlinkClick xmlns:r="http://schemas.openxmlformats.org/officeDocument/2006/relationships" r:id="rId13"/>
                <a:extLst>
                  <a:ext uri="{FF2B5EF4-FFF2-40B4-BE49-F238E27FC236}">
                    <a16:creationId xmlns:a16="http://schemas.microsoft.com/office/drawing/2014/main" id="{54D4C65D-B644-D3DB-26DD-6B90ACED4C0E}"/>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362" name="Rectangle: Top Corners Rounded 361">
                <a:extLst>
                  <a:ext uri="{FF2B5EF4-FFF2-40B4-BE49-F238E27FC236}">
                    <a16:creationId xmlns:a16="http://schemas.microsoft.com/office/drawing/2014/main" id="{4D63CAB3-E4E6-0C78-5CED-97FF462A395F}"/>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7" name="Group 36">
              <a:extLst>
                <a:ext uri="{FF2B5EF4-FFF2-40B4-BE49-F238E27FC236}">
                  <a16:creationId xmlns:a16="http://schemas.microsoft.com/office/drawing/2014/main" id="{7B65AAE1-0415-E88A-B843-B24EE5D03A4A}"/>
                </a:ext>
              </a:extLst>
            </xdr:cNvPr>
            <xdr:cNvGrpSpPr/>
          </xdr:nvGrpSpPr>
          <xdr:grpSpPr>
            <a:xfrm>
              <a:off x="3119852" y="5256023"/>
              <a:ext cx="2731760" cy="2124208"/>
              <a:chOff x="3074147" y="6195660"/>
              <a:chExt cx="2731760" cy="2124208"/>
            </a:xfrm>
          </xdr:grpSpPr>
          <xdr:sp macro="" textlink="">
            <xdr:nvSpPr>
              <xdr:cNvPr id="213" name="Rounded Rectangle 33">
                <a:extLst>
                  <a:ext uri="{FF2B5EF4-FFF2-40B4-BE49-F238E27FC236}">
                    <a16:creationId xmlns:a16="http://schemas.microsoft.com/office/drawing/2014/main" id="{AD68A306-E399-1C3E-88E4-5A543B4FDE15}"/>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214" name="Group 213">
                <a:extLst>
                  <a:ext uri="{FF2B5EF4-FFF2-40B4-BE49-F238E27FC236}">
                    <a16:creationId xmlns:a16="http://schemas.microsoft.com/office/drawing/2014/main" id="{2B860AF0-9A56-7CBB-5A6D-92176CFC81B8}"/>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332" name="Rectangle: Top Corners Rounded 331">
                  <a:hlinkClick xmlns:r="http://schemas.openxmlformats.org/officeDocument/2006/relationships" r:id="rId14"/>
                  <a:extLst>
                    <a:ext uri="{FF2B5EF4-FFF2-40B4-BE49-F238E27FC236}">
                      <a16:creationId xmlns:a16="http://schemas.microsoft.com/office/drawing/2014/main" id="{B88371F9-AF51-92B7-70DD-A57F051411DE}"/>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333" name="Rectangle: Top Corners Rounded 332">
                  <a:extLst>
                    <a:ext uri="{FF2B5EF4-FFF2-40B4-BE49-F238E27FC236}">
                      <a16:creationId xmlns:a16="http://schemas.microsoft.com/office/drawing/2014/main" id="{0B2BA51F-F792-9381-D62F-576C77298818}"/>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15" name="Group 214">
                <a:extLst>
                  <a:ext uri="{FF2B5EF4-FFF2-40B4-BE49-F238E27FC236}">
                    <a16:creationId xmlns:a16="http://schemas.microsoft.com/office/drawing/2014/main" id="{692C49B4-8FB7-52F2-EE08-6A2534F3A62F}"/>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330" name="Rectangle: Top Corners Rounded 329">
                  <a:hlinkClick xmlns:r="http://schemas.openxmlformats.org/officeDocument/2006/relationships" r:id="rId15"/>
                  <a:extLst>
                    <a:ext uri="{FF2B5EF4-FFF2-40B4-BE49-F238E27FC236}">
                      <a16:creationId xmlns:a16="http://schemas.microsoft.com/office/drawing/2014/main" id="{6CADDA46-0A72-9803-90EC-B1A9448AAFB5}"/>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331" name="Rectangle: Top Corners Rounded 330">
                  <a:extLst>
                    <a:ext uri="{FF2B5EF4-FFF2-40B4-BE49-F238E27FC236}">
                      <a16:creationId xmlns:a16="http://schemas.microsoft.com/office/drawing/2014/main" id="{25311446-99D5-E790-BFAF-B65D1C40E6FE}"/>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16" name="Group 215">
                <a:extLst>
                  <a:ext uri="{FF2B5EF4-FFF2-40B4-BE49-F238E27FC236}">
                    <a16:creationId xmlns:a16="http://schemas.microsoft.com/office/drawing/2014/main" id="{B846B664-D833-C88B-BA67-9341ABA97810}"/>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328" name="Rectangle: Top Corners Rounded 327">
                  <a:hlinkClick xmlns:r="http://schemas.openxmlformats.org/officeDocument/2006/relationships" r:id="rId16"/>
                  <a:extLst>
                    <a:ext uri="{FF2B5EF4-FFF2-40B4-BE49-F238E27FC236}">
                      <a16:creationId xmlns:a16="http://schemas.microsoft.com/office/drawing/2014/main" id="{7F974435-EA81-FB9F-DBD7-B868E6700C10}"/>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329" name="Rectangle: Top Corners Rounded 328">
                  <a:extLst>
                    <a:ext uri="{FF2B5EF4-FFF2-40B4-BE49-F238E27FC236}">
                      <a16:creationId xmlns:a16="http://schemas.microsoft.com/office/drawing/2014/main" id="{DE2F8763-AD3F-D586-B058-3A053506783A}"/>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17" name="Group 216">
                <a:extLst>
                  <a:ext uri="{FF2B5EF4-FFF2-40B4-BE49-F238E27FC236}">
                    <a16:creationId xmlns:a16="http://schemas.microsoft.com/office/drawing/2014/main" id="{5514C8E1-2EC6-1056-FB6A-501D21F1EB44}"/>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325" name="Rectangle: Top Corners Rounded 324">
                  <a:hlinkClick xmlns:r="http://schemas.openxmlformats.org/officeDocument/2006/relationships" r:id="rId17"/>
                  <a:extLst>
                    <a:ext uri="{FF2B5EF4-FFF2-40B4-BE49-F238E27FC236}">
                      <a16:creationId xmlns:a16="http://schemas.microsoft.com/office/drawing/2014/main" id="{910FFABB-6841-32D5-79C0-AA984C460B42}"/>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326" name="Rectangle: Top Corners Rounded 325">
                  <a:extLst>
                    <a:ext uri="{FF2B5EF4-FFF2-40B4-BE49-F238E27FC236}">
                      <a16:creationId xmlns:a16="http://schemas.microsoft.com/office/drawing/2014/main" id="{2B2042A6-5B92-258C-B6EB-F831E5C1C0F7}"/>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18" name="Group 217">
                <a:extLst>
                  <a:ext uri="{FF2B5EF4-FFF2-40B4-BE49-F238E27FC236}">
                    <a16:creationId xmlns:a16="http://schemas.microsoft.com/office/drawing/2014/main" id="{1C7B608B-48C8-EEFE-DF79-652569B53AFB}"/>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323" name="Rectangle: Top Corners Rounded 322">
                  <a:hlinkClick xmlns:r="http://schemas.openxmlformats.org/officeDocument/2006/relationships" r:id="rId18"/>
                  <a:extLst>
                    <a:ext uri="{FF2B5EF4-FFF2-40B4-BE49-F238E27FC236}">
                      <a16:creationId xmlns:a16="http://schemas.microsoft.com/office/drawing/2014/main" id="{BAD44D4C-5FAA-66EA-301D-7FD3300836E9}"/>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324" name="Rectangle: Top Corners Rounded 323">
                  <a:extLst>
                    <a:ext uri="{FF2B5EF4-FFF2-40B4-BE49-F238E27FC236}">
                      <a16:creationId xmlns:a16="http://schemas.microsoft.com/office/drawing/2014/main" id="{D18D18FC-F145-8192-B306-8BDBEDC2B6F7}"/>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19" name="Group 218">
                <a:extLst>
                  <a:ext uri="{FF2B5EF4-FFF2-40B4-BE49-F238E27FC236}">
                    <a16:creationId xmlns:a16="http://schemas.microsoft.com/office/drawing/2014/main" id="{0BEC3701-43FD-032D-D16E-D7A8F8F8D61F}"/>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321" name="Rectangle: Top Corners Rounded 320">
                  <a:hlinkClick xmlns:r="http://schemas.openxmlformats.org/officeDocument/2006/relationships" r:id="rId19"/>
                  <a:extLst>
                    <a:ext uri="{FF2B5EF4-FFF2-40B4-BE49-F238E27FC236}">
                      <a16:creationId xmlns:a16="http://schemas.microsoft.com/office/drawing/2014/main" id="{F502374D-F57E-2BFD-8727-D62494414E86}"/>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322" name="Rectangle: Top Corners Rounded 321">
                  <a:extLst>
                    <a:ext uri="{FF2B5EF4-FFF2-40B4-BE49-F238E27FC236}">
                      <a16:creationId xmlns:a16="http://schemas.microsoft.com/office/drawing/2014/main" id="{138F0178-4248-4E09-874D-C92BE0C93C9D}"/>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38" name="Group 37">
              <a:extLst>
                <a:ext uri="{FF2B5EF4-FFF2-40B4-BE49-F238E27FC236}">
                  <a16:creationId xmlns:a16="http://schemas.microsoft.com/office/drawing/2014/main" id="{22762D51-5377-74F6-A9A9-84F05F5060DE}"/>
                </a:ext>
              </a:extLst>
            </xdr:cNvPr>
            <xdr:cNvGrpSpPr/>
          </xdr:nvGrpSpPr>
          <xdr:grpSpPr>
            <a:xfrm>
              <a:off x="3119852" y="7457030"/>
              <a:ext cx="2743628" cy="2151640"/>
              <a:chOff x="3074147" y="8433176"/>
              <a:chExt cx="2743628" cy="2151640"/>
            </a:xfrm>
          </xdr:grpSpPr>
          <xdr:sp macro="" textlink="">
            <xdr:nvSpPr>
              <xdr:cNvPr id="194" name="Rounded Rectangle 33">
                <a:extLst>
                  <a:ext uri="{FF2B5EF4-FFF2-40B4-BE49-F238E27FC236}">
                    <a16:creationId xmlns:a16="http://schemas.microsoft.com/office/drawing/2014/main" id="{53016BAF-1A96-5712-D222-58823E9CA1F4}"/>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195" name="Group 194">
                <a:extLst>
                  <a:ext uri="{FF2B5EF4-FFF2-40B4-BE49-F238E27FC236}">
                    <a16:creationId xmlns:a16="http://schemas.microsoft.com/office/drawing/2014/main" id="{E6C7C529-8DCB-A09D-FEE0-EEF948995C0A}"/>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211" name="Rectangle: Top Corners Rounded 210">
                  <a:hlinkClick xmlns:r="http://schemas.openxmlformats.org/officeDocument/2006/relationships" r:id="rId20"/>
                  <a:extLst>
                    <a:ext uri="{FF2B5EF4-FFF2-40B4-BE49-F238E27FC236}">
                      <a16:creationId xmlns:a16="http://schemas.microsoft.com/office/drawing/2014/main" id="{5DAFE01A-345C-B0C4-A0EB-41192BBA790A}"/>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212" name="Rectangle: Top Corners Rounded 211">
                  <a:extLst>
                    <a:ext uri="{FF2B5EF4-FFF2-40B4-BE49-F238E27FC236}">
                      <a16:creationId xmlns:a16="http://schemas.microsoft.com/office/drawing/2014/main" id="{76D6E8AB-7322-4B0F-A2D6-1C7F0424C977}"/>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96" name="Group 195">
                <a:extLst>
                  <a:ext uri="{FF2B5EF4-FFF2-40B4-BE49-F238E27FC236}">
                    <a16:creationId xmlns:a16="http://schemas.microsoft.com/office/drawing/2014/main" id="{E0140379-1658-DF45-DFD0-C652728202DB}"/>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209" name="Rectangle: Top Corners Rounded 208">
                  <a:hlinkClick xmlns:r="http://schemas.openxmlformats.org/officeDocument/2006/relationships" r:id="rId21"/>
                  <a:extLst>
                    <a:ext uri="{FF2B5EF4-FFF2-40B4-BE49-F238E27FC236}">
                      <a16:creationId xmlns:a16="http://schemas.microsoft.com/office/drawing/2014/main" id="{E6873F93-57A8-7E18-0A87-896C6F74044D}"/>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210" name="Rectangle: Top Corners Rounded 209">
                  <a:extLst>
                    <a:ext uri="{FF2B5EF4-FFF2-40B4-BE49-F238E27FC236}">
                      <a16:creationId xmlns:a16="http://schemas.microsoft.com/office/drawing/2014/main" id="{4D622F7E-13DB-AE54-0620-9A76F529054D}"/>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97" name="Group 196">
                <a:extLst>
                  <a:ext uri="{FF2B5EF4-FFF2-40B4-BE49-F238E27FC236}">
                    <a16:creationId xmlns:a16="http://schemas.microsoft.com/office/drawing/2014/main" id="{F9EE253B-11A5-0E96-9649-F43B0FC4B59B}"/>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207" name="Rectangle: Top Corners Rounded 206">
                  <a:hlinkClick xmlns:r="http://schemas.openxmlformats.org/officeDocument/2006/relationships" r:id="rId22"/>
                  <a:extLst>
                    <a:ext uri="{FF2B5EF4-FFF2-40B4-BE49-F238E27FC236}">
                      <a16:creationId xmlns:a16="http://schemas.microsoft.com/office/drawing/2014/main" id="{B7A9A51C-EABA-94B3-7A34-8529002B0DB7}"/>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208" name="Rectangle: Top Corners Rounded 207">
                  <a:extLst>
                    <a:ext uri="{FF2B5EF4-FFF2-40B4-BE49-F238E27FC236}">
                      <a16:creationId xmlns:a16="http://schemas.microsoft.com/office/drawing/2014/main" id="{2E85101B-35C6-8124-138E-95C8DAA396E1}"/>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98" name="Group 197">
                <a:extLst>
                  <a:ext uri="{FF2B5EF4-FFF2-40B4-BE49-F238E27FC236}">
                    <a16:creationId xmlns:a16="http://schemas.microsoft.com/office/drawing/2014/main" id="{E42C3149-DA41-D4CD-9008-E51958D5831C}"/>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205" name="Rectangle: Top Corners Rounded 204">
                  <a:hlinkClick xmlns:r="http://schemas.openxmlformats.org/officeDocument/2006/relationships" r:id="rId23"/>
                  <a:extLst>
                    <a:ext uri="{FF2B5EF4-FFF2-40B4-BE49-F238E27FC236}">
                      <a16:creationId xmlns:a16="http://schemas.microsoft.com/office/drawing/2014/main" id="{05212EC4-C045-1F6B-6F9F-B718CC1729DA}"/>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206" name="Rectangle: Top Corners Rounded 205">
                  <a:extLst>
                    <a:ext uri="{FF2B5EF4-FFF2-40B4-BE49-F238E27FC236}">
                      <a16:creationId xmlns:a16="http://schemas.microsoft.com/office/drawing/2014/main" id="{055B05A5-EBF0-BFE4-691C-03CB5E59BDCA}"/>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99" name="Group 198">
                <a:extLst>
                  <a:ext uri="{FF2B5EF4-FFF2-40B4-BE49-F238E27FC236}">
                    <a16:creationId xmlns:a16="http://schemas.microsoft.com/office/drawing/2014/main" id="{CD4F526A-361E-AD05-24FD-8E9E73210751}"/>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203" name="Rectangle: Top Corners Rounded 202">
                  <a:hlinkClick xmlns:r="http://schemas.openxmlformats.org/officeDocument/2006/relationships" r:id="rId24"/>
                  <a:extLst>
                    <a:ext uri="{FF2B5EF4-FFF2-40B4-BE49-F238E27FC236}">
                      <a16:creationId xmlns:a16="http://schemas.microsoft.com/office/drawing/2014/main" id="{A13E2E01-26BA-17B1-C0F4-4002793041E6}"/>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204" name="Rectangle: Top Corners Rounded 203">
                  <a:extLst>
                    <a:ext uri="{FF2B5EF4-FFF2-40B4-BE49-F238E27FC236}">
                      <a16:creationId xmlns:a16="http://schemas.microsoft.com/office/drawing/2014/main" id="{94F64B9C-DB94-1B36-EB0F-0470592D703C}"/>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00" name="Group 199">
                <a:extLst>
                  <a:ext uri="{FF2B5EF4-FFF2-40B4-BE49-F238E27FC236}">
                    <a16:creationId xmlns:a16="http://schemas.microsoft.com/office/drawing/2014/main" id="{C54FAB28-D63C-1D76-7B7B-0D7B70DADF1F}"/>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201" name="Rectangle: Top Corners Rounded 200">
                  <a:hlinkClick xmlns:r="http://schemas.openxmlformats.org/officeDocument/2006/relationships" r:id="rId25"/>
                  <a:extLst>
                    <a:ext uri="{FF2B5EF4-FFF2-40B4-BE49-F238E27FC236}">
                      <a16:creationId xmlns:a16="http://schemas.microsoft.com/office/drawing/2014/main" id="{27B1A6E5-83DB-5E00-B140-857A383EB4DE}"/>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202" name="Rectangle: Top Corners Rounded 201">
                  <a:extLst>
                    <a:ext uri="{FF2B5EF4-FFF2-40B4-BE49-F238E27FC236}">
                      <a16:creationId xmlns:a16="http://schemas.microsoft.com/office/drawing/2014/main" id="{CE347311-E439-4573-24B6-2004A07D8F06}"/>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39" name="Rounded Rectangle 33">
              <a:extLst>
                <a:ext uri="{FF2B5EF4-FFF2-40B4-BE49-F238E27FC236}">
                  <a16:creationId xmlns:a16="http://schemas.microsoft.com/office/drawing/2014/main" id="{839D5BC4-B3D6-BC20-7930-A263155D962B}"/>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40" name="Group 39">
              <a:extLst>
                <a:ext uri="{FF2B5EF4-FFF2-40B4-BE49-F238E27FC236}">
                  <a16:creationId xmlns:a16="http://schemas.microsoft.com/office/drawing/2014/main" id="{1236A6DE-593D-A191-D5DD-CF98C71C3791}"/>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192" name="Rectangle: Top Corners Rounded 191">
                <a:hlinkClick xmlns:r="http://schemas.openxmlformats.org/officeDocument/2006/relationships" r:id="rId26"/>
                <a:extLst>
                  <a:ext uri="{FF2B5EF4-FFF2-40B4-BE49-F238E27FC236}">
                    <a16:creationId xmlns:a16="http://schemas.microsoft.com/office/drawing/2014/main" id="{DCF0BF4F-EA22-F9D3-C537-24734A6821E1}"/>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193" name="Rectangle: Top Corners Rounded 192">
                <a:extLst>
                  <a:ext uri="{FF2B5EF4-FFF2-40B4-BE49-F238E27FC236}">
                    <a16:creationId xmlns:a16="http://schemas.microsoft.com/office/drawing/2014/main" id="{DE902689-CFDA-5C1D-E33E-E403E1D92A37}"/>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1" name="Group 40">
              <a:extLst>
                <a:ext uri="{FF2B5EF4-FFF2-40B4-BE49-F238E27FC236}">
                  <a16:creationId xmlns:a16="http://schemas.microsoft.com/office/drawing/2014/main" id="{C4054EEE-4B2D-382F-90DB-414866ACFE9D}"/>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62" name="Rectangle: Top Corners Rounded 61">
                <a:hlinkClick xmlns:r="http://schemas.openxmlformats.org/officeDocument/2006/relationships" r:id="rId27"/>
                <a:extLst>
                  <a:ext uri="{FF2B5EF4-FFF2-40B4-BE49-F238E27FC236}">
                    <a16:creationId xmlns:a16="http://schemas.microsoft.com/office/drawing/2014/main" id="{C24123A9-E98A-47D3-E6AD-C57D1690C860}"/>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63" name="Rectangle: Top Corners Rounded 62">
                <a:extLst>
                  <a:ext uri="{FF2B5EF4-FFF2-40B4-BE49-F238E27FC236}">
                    <a16:creationId xmlns:a16="http://schemas.microsoft.com/office/drawing/2014/main" id="{62711AC9-C320-B8DA-5B52-07E89C7AEB08}"/>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2" name="Group 41">
              <a:extLst>
                <a:ext uri="{FF2B5EF4-FFF2-40B4-BE49-F238E27FC236}">
                  <a16:creationId xmlns:a16="http://schemas.microsoft.com/office/drawing/2014/main" id="{E251F906-68B2-7F10-2AFA-201420FF6186}"/>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60" name="Rectangle: Top Corners Rounded 59">
                <a:hlinkClick xmlns:r="http://schemas.openxmlformats.org/officeDocument/2006/relationships" r:id="rId28"/>
                <a:extLst>
                  <a:ext uri="{FF2B5EF4-FFF2-40B4-BE49-F238E27FC236}">
                    <a16:creationId xmlns:a16="http://schemas.microsoft.com/office/drawing/2014/main" id="{F6151A6F-3BBE-F0DD-0D2C-35FFCBFB5D21}"/>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61" name="Rectangle: Top Corners Rounded 60">
                <a:extLst>
                  <a:ext uri="{FF2B5EF4-FFF2-40B4-BE49-F238E27FC236}">
                    <a16:creationId xmlns:a16="http://schemas.microsoft.com/office/drawing/2014/main" id="{B264A287-5838-363F-4C97-AE08E4D9E988}"/>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3" name="Group 42">
              <a:extLst>
                <a:ext uri="{FF2B5EF4-FFF2-40B4-BE49-F238E27FC236}">
                  <a16:creationId xmlns:a16="http://schemas.microsoft.com/office/drawing/2014/main" id="{2C77890E-F77B-2497-C40B-CFF673610B18}"/>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58" name="Rectangle: Top Corners Rounded 57">
                <a:hlinkClick xmlns:r="http://schemas.openxmlformats.org/officeDocument/2006/relationships" r:id="rId29"/>
                <a:extLst>
                  <a:ext uri="{FF2B5EF4-FFF2-40B4-BE49-F238E27FC236}">
                    <a16:creationId xmlns:a16="http://schemas.microsoft.com/office/drawing/2014/main" id="{1BF4E7C6-0E4A-C0B1-3934-99D978985541}"/>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59" name="Rectangle: Top Corners Rounded 58">
                <a:extLst>
                  <a:ext uri="{FF2B5EF4-FFF2-40B4-BE49-F238E27FC236}">
                    <a16:creationId xmlns:a16="http://schemas.microsoft.com/office/drawing/2014/main" id="{42D7B2B8-7742-1A11-CEA0-61926CEBAE34}"/>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4" name="Group 43">
              <a:extLst>
                <a:ext uri="{FF2B5EF4-FFF2-40B4-BE49-F238E27FC236}">
                  <a16:creationId xmlns:a16="http://schemas.microsoft.com/office/drawing/2014/main" id="{5E17A3C1-30E7-5323-3EB0-DF7CC2FE38E8}"/>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56" name="Rectangle: Top Corners Rounded 55">
                <a:hlinkClick xmlns:r="http://schemas.openxmlformats.org/officeDocument/2006/relationships" r:id="rId30"/>
                <a:extLst>
                  <a:ext uri="{FF2B5EF4-FFF2-40B4-BE49-F238E27FC236}">
                    <a16:creationId xmlns:a16="http://schemas.microsoft.com/office/drawing/2014/main" id="{C54CCD44-0C7B-0E70-214E-33E84777098A}"/>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57" name="Rectangle: Top Corners Rounded 56">
                <a:extLst>
                  <a:ext uri="{FF2B5EF4-FFF2-40B4-BE49-F238E27FC236}">
                    <a16:creationId xmlns:a16="http://schemas.microsoft.com/office/drawing/2014/main" id="{E55486DF-DFAE-504D-77CF-4E4D1D1C146C}"/>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5" name="Group 44">
              <a:extLst>
                <a:ext uri="{FF2B5EF4-FFF2-40B4-BE49-F238E27FC236}">
                  <a16:creationId xmlns:a16="http://schemas.microsoft.com/office/drawing/2014/main" id="{56BB8E37-9DD7-C45A-A8C0-33EC43EE0D3B}"/>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54" name="Rectangle: Top Corners Rounded 53">
                <a:hlinkClick xmlns:r="http://schemas.openxmlformats.org/officeDocument/2006/relationships" r:id="rId31"/>
                <a:extLst>
                  <a:ext uri="{FF2B5EF4-FFF2-40B4-BE49-F238E27FC236}">
                    <a16:creationId xmlns:a16="http://schemas.microsoft.com/office/drawing/2014/main" id="{802130B8-8790-1F86-C355-64D8214AA3E0}"/>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55" name="Rectangle: Top Corners Rounded 54">
                <a:extLst>
                  <a:ext uri="{FF2B5EF4-FFF2-40B4-BE49-F238E27FC236}">
                    <a16:creationId xmlns:a16="http://schemas.microsoft.com/office/drawing/2014/main" id="{F1330A33-5606-6032-B32F-1D0AC8E93551}"/>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6" name="Group 45">
              <a:extLst>
                <a:ext uri="{FF2B5EF4-FFF2-40B4-BE49-F238E27FC236}">
                  <a16:creationId xmlns:a16="http://schemas.microsoft.com/office/drawing/2014/main" id="{BBAB1F32-98F5-E660-5250-B9ADD80ADCA5}"/>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52" name="Rectangle: Top Corners Rounded 51">
                <a:hlinkClick xmlns:r="http://schemas.openxmlformats.org/officeDocument/2006/relationships" r:id="rId32"/>
                <a:extLst>
                  <a:ext uri="{FF2B5EF4-FFF2-40B4-BE49-F238E27FC236}">
                    <a16:creationId xmlns:a16="http://schemas.microsoft.com/office/drawing/2014/main" id="{F85B5668-51EA-3AB2-0C75-619C6BE9D384}"/>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53" name="Rectangle: Top Corners Rounded 52">
                <a:extLst>
                  <a:ext uri="{FF2B5EF4-FFF2-40B4-BE49-F238E27FC236}">
                    <a16:creationId xmlns:a16="http://schemas.microsoft.com/office/drawing/2014/main" id="{D27D752E-58AA-C7A7-6441-256B0CA07464}"/>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47" name="Group 46">
              <a:extLst>
                <a:ext uri="{FF2B5EF4-FFF2-40B4-BE49-F238E27FC236}">
                  <a16:creationId xmlns:a16="http://schemas.microsoft.com/office/drawing/2014/main" id="{EFE8713D-A37A-9577-3BF2-D3E0783FDAC9}"/>
                </a:ext>
              </a:extLst>
            </xdr:cNvPr>
            <xdr:cNvGrpSpPr/>
          </xdr:nvGrpSpPr>
          <xdr:grpSpPr>
            <a:xfrm>
              <a:off x="3131721" y="9724270"/>
              <a:ext cx="2731751" cy="505190"/>
              <a:chOff x="3074147" y="10723689"/>
              <a:chExt cx="2731751" cy="505190"/>
            </a:xfrm>
          </xdr:grpSpPr>
          <xdr:grpSp>
            <xdr:nvGrpSpPr>
              <xdr:cNvPr id="48" name="Group 47">
                <a:extLst>
                  <a:ext uri="{FF2B5EF4-FFF2-40B4-BE49-F238E27FC236}">
                    <a16:creationId xmlns:a16="http://schemas.microsoft.com/office/drawing/2014/main" id="{80485A06-B274-52D4-68F9-96082677BDD2}"/>
                  </a:ext>
                </a:extLst>
              </xdr:cNvPr>
              <xdr:cNvGrpSpPr/>
            </xdr:nvGrpSpPr>
            <xdr:grpSpPr>
              <a:xfrm>
                <a:off x="3259952" y="10953495"/>
                <a:ext cx="2545946" cy="275384"/>
                <a:chOff x="3271821" y="10945459"/>
                <a:chExt cx="2545946" cy="275384"/>
              </a:xfrm>
            </xdr:grpSpPr>
            <xdr:sp macro="" textlink="">
              <xdr:nvSpPr>
                <xdr:cNvPr id="50" name="Rectangle: Top Corners Rounded 49">
                  <a:hlinkClick xmlns:r="http://schemas.openxmlformats.org/officeDocument/2006/relationships" r:id="rId33"/>
                  <a:extLst>
                    <a:ext uri="{FF2B5EF4-FFF2-40B4-BE49-F238E27FC236}">
                      <a16:creationId xmlns:a16="http://schemas.microsoft.com/office/drawing/2014/main" id="{CB92E1DF-DAB5-A2AD-9FC4-88DBC97B62B7}"/>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51" name="Rectangle: Top Corners Rounded 50">
                  <a:extLst>
                    <a:ext uri="{FF2B5EF4-FFF2-40B4-BE49-F238E27FC236}">
                      <a16:creationId xmlns:a16="http://schemas.microsoft.com/office/drawing/2014/main" id="{C8F21E65-4568-CA89-0509-960FD39F6539}"/>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49" name="Rounded Rectangle 33">
                <a:extLst>
                  <a:ext uri="{FF2B5EF4-FFF2-40B4-BE49-F238E27FC236}">
                    <a16:creationId xmlns:a16="http://schemas.microsoft.com/office/drawing/2014/main" id="{7EA3A6ED-D55C-3D25-B9F4-C494F0CAADBF}"/>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28" name="Rectangle: Top Corners Rounded 27">
            <a:hlinkClick xmlns:r="http://schemas.openxmlformats.org/officeDocument/2006/relationships" r:id="rId34"/>
            <a:extLst>
              <a:ext uri="{FF2B5EF4-FFF2-40B4-BE49-F238E27FC236}">
                <a16:creationId xmlns:a16="http://schemas.microsoft.com/office/drawing/2014/main" id="{28C67307-E80D-44BE-BD46-651D717FD07A}"/>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29" name="Rectangle: Top Corners Rounded 28">
            <a:extLst>
              <a:ext uri="{FF2B5EF4-FFF2-40B4-BE49-F238E27FC236}">
                <a16:creationId xmlns:a16="http://schemas.microsoft.com/office/drawing/2014/main" id="{16C6A7B9-0418-E94A-76FB-B2E4C5211A9F}"/>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34243</xdr:colOff>
      <xdr:row>26</xdr:row>
      <xdr:rowOff>91731</xdr:rowOff>
    </xdr:from>
    <xdr:to>
      <xdr:col>6</xdr:col>
      <xdr:colOff>286524</xdr:colOff>
      <xdr:row>27</xdr:row>
      <xdr:rowOff>81422</xdr:rowOff>
    </xdr:to>
    <xdr:sp macro="" textlink="">
      <xdr:nvSpPr>
        <xdr:cNvPr id="10" name="Rectangle 8">
          <a:extLst>
            <a:ext uri="{FF2B5EF4-FFF2-40B4-BE49-F238E27FC236}">
              <a16:creationId xmlns:a16="http://schemas.microsoft.com/office/drawing/2014/main" id="{A23E8325-F415-4B11-8ACE-D64A9A5A2F43}"/>
            </a:ext>
          </a:extLst>
        </xdr:cNvPr>
        <xdr:cNvSpPr/>
      </xdr:nvSpPr>
      <xdr:spPr>
        <a:xfrm>
          <a:off x="3508600" y="4527660"/>
          <a:ext cx="252281" cy="171119"/>
        </a:xfrm>
        <a:prstGeom prst="rect">
          <a:avLst/>
        </a:prstGeom>
        <a:solidFill>
          <a:srgbClr val="412A7C"/>
        </a:solidFill>
        <a:ln>
          <a:solidFill>
            <a:srgbClr val="9172C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xdr:col>
      <xdr:colOff>22411</xdr:colOff>
      <xdr:row>0</xdr:row>
      <xdr:rowOff>22412</xdr:rowOff>
    </xdr:from>
    <xdr:to>
      <xdr:col>3</xdr:col>
      <xdr:colOff>149081</xdr:colOff>
      <xdr:row>2</xdr:row>
      <xdr:rowOff>165287</xdr:rowOff>
    </xdr:to>
    <xdr:pic>
      <xdr:nvPicPr>
        <xdr:cNvPr id="8" name="Picture 7">
          <a:extLst>
            <a:ext uri="{FF2B5EF4-FFF2-40B4-BE49-F238E27FC236}">
              <a16:creationId xmlns:a16="http://schemas.microsoft.com/office/drawing/2014/main" id="{2ABAC0E5-8BA6-4F3E-A3D3-162A739FE1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8940" y="22412"/>
          <a:ext cx="1493788" cy="52387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B41D56F5-3EBA-DF5D-C3CC-BFC36A7D38B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X7A0T</a:t>
          </a:r>
        </a:p>
      </xdr:txBody>
    </xdr:sp>
    <xdr:clientData/>
  </xdr:twoCellAnchor>
  <xdr:twoCellAnchor editAs="oneCell">
    <xdr:from>
      <xdr:col>6</xdr:col>
      <xdr:colOff>11206</xdr:colOff>
      <xdr:row>54</xdr:row>
      <xdr:rowOff>30078</xdr:rowOff>
    </xdr:from>
    <xdr:to>
      <xdr:col>12</xdr:col>
      <xdr:colOff>717242</xdr:colOff>
      <xdr:row>117</xdr:row>
      <xdr:rowOff>0</xdr:rowOff>
    </xdr:to>
    <xdr:pic>
      <xdr:nvPicPr>
        <xdr:cNvPr id="12" name="Picture 11">
          <a:extLst>
            <a:ext uri="{FF2B5EF4-FFF2-40B4-BE49-F238E27FC236}">
              <a16:creationId xmlns:a16="http://schemas.microsoft.com/office/drawing/2014/main" id="{69815452-8A0B-C90C-14DF-05DB34306C1D}"/>
            </a:ext>
          </a:extLst>
        </xdr:cNvPr>
        <xdr:cNvPicPr>
          <a:picLocks noChangeAspect="1"/>
        </xdr:cNvPicPr>
      </xdr:nvPicPr>
      <xdr:blipFill>
        <a:blip xmlns:r="http://schemas.openxmlformats.org/officeDocument/2006/relationships" r:embed="rId2"/>
        <a:stretch>
          <a:fillRect/>
        </a:stretch>
      </xdr:blipFill>
      <xdr:spPr>
        <a:xfrm>
          <a:off x="3238500" y="10395519"/>
          <a:ext cx="8438095" cy="11971422"/>
        </a:xfrm>
        <a:prstGeom prst="rect">
          <a:avLst/>
        </a:prstGeom>
      </xdr:spPr>
    </xdr:pic>
    <xdr:clientData/>
  </xdr:twoCellAnchor>
  <xdr:twoCellAnchor>
    <xdr:from>
      <xdr:col>0</xdr:col>
      <xdr:colOff>134471</xdr:colOff>
      <xdr:row>8</xdr:row>
      <xdr:rowOff>29882</xdr:rowOff>
    </xdr:from>
    <xdr:to>
      <xdr:col>4</xdr:col>
      <xdr:colOff>626598</xdr:colOff>
      <xdr:row>59</xdr:row>
      <xdr:rowOff>157459</xdr:rowOff>
    </xdr:to>
    <xdr:grpSp>
      <xdr:nvGrpSpPr>
        <xdr:cNvPr id="7" name="Group 6">
          <a:extLst>
            <a:ext uri="{FF2B5EF4-FFF2-40B4-BE49-F238E27FC236}">
              <a16:creationId xmlns:a16="http://schemas.microsoft.com/office/drawing/2014/main" id="{BC19A219-A7F8-4979-B7DE-D0DDE7A52DE9}"/>
            </a:ext>
          </a:extLst>
        </xdr:cNvPr>
        <xdr:cNvGrpSpPr/>
      </xdr:nvGrpSpPr>
      <xdr:grpSpPr>
        <a:xfrm>
          <a:off x="134471" y="1632323"/>
          <a:ext cx="2789333" cy="9843077"/>
          <a:chOff x="3074147" y="344955"/>
          <a:chExt cx="2789333" cy="10216606"/>
        </a:xfrm>
      </xdr:grpSpPr>
      <xdr:grpSp>
        <xdr:nvGrpSpPr>
          <xdr:cNvPr id="9" name="Group 8">
            <a:extLst>
              <a:ext uri="{FF2B5EF4-FFF2-40B4-BE49-F238E27FC236}">
                <a16:creationId xmlns:a16="http://schemas.microsoft.com/office/drawing/2014/main" id="{F312DD79-98C8-3164-4986-32AD4EE2C9F9}"/>
              </a:ext>
            </a:extLst>
          </xdr:cNvPr>
          <xdr:cNvGrpSpPr/>
        </xdr:nvGrpSpPr>
        <xdr:grpSpPr>
          <a:xfrm>
            <a:off x="3074147" y="344955"/>
            <a:ext cx="2789333" cy="9884505"/>
            <a:chOff x="3074147" y="344955"/>
            <a:chExt cx="2789333" cy="9884505"/>
          </a:xfrm>
        </xdr:grpSpPr>
        <xdr:grpSp>
          <xdr:nvGrpSpPr>
            <xdr:cNvPr id="14" name="Group 13">
              <a:extLst>
                <a:ext uri="{FF2B5EF4-FFF2-40B4-BE49-F238E27FC236}">
                  <a16:creationId xmlns:a16="http://schemas.microsoft.com/office/drawing/2014/main" id="{E8B4EDC7-97D0-AFBB-6984-325266EF3E28}"/>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98" name="Rectangle: Top Corners Rounded 97">
                <a:hlinkClick xmlns:r="http://schemas.openxmlformats.org/officeDocument/2006/relationships" r:id="rId3"/>
                <a:extLst>
                  <a:ext uri="{FF2B5EF4-FFF2-40B4-BE49-F238E27FC236}">
                    <a16:creationId xmlns:a16="http://schemas.microsoft.com/office/drawing/2014/main" id="{FE52D81B-2FDA-AFE0-0F9D-3ABB275E4323}"/>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185" name="Rectangle: Top Corners Rounded 184">
                <a:extLst>
                  <a:ext uri="{FF2B5EF4-FFF2-40B4-BE49-F238E27FC236}">
                    <a16:creationId xmlns:a16="http://schemas.microsoft.com/office/drawing/2014/main" id="{3AA3E51C-F41D-7BE0-6512-B97109C98AFB}"/>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 name="Group 14">
              <a:extLst>
                <a:ext uri="{FF2B5EF4-FFF2-40B4-BE49-F238E27FC236}">
                  <a16:creationId xmlns:a16="http://schemas.microsoft.com/office/drawing/2014/main" id="{E8B3E8B3-82D3-F78A-73F8-27CB3EE4FC99}"/>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96" name="Rectangle: Top Corners Rounded 95">
                <a:hlinkClick xmlns:r="http://schemas.openxmlformats.org/officeDocument/2006/relationships" r:id="rId4"/>
                <a:extLst>
                  <a:ext uri="{FF2B5EF4-FFF2-40B4-BE49-F238E27FC236}">
                    <a16:creationId xmlns:a16="http://schemas.microsoft.com/office/drawing/2014/main" id="{A395BE8E-6E87-6F7F-5EBE-56973768E36B}"/>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97" name="Rectangle: Top Corners Rounded 96">
                <a:extLst>
                  <a:ext uri="{FF2B5EF4-FFF2-40B4-BE49-F238E27FC236}">
                    <a16:creationId xmlns:a16="http://schemas.microsoft.com/office/drawing/2014/main" id="{583CA5A0-01E8-F5D8-5BFC-3FCD9A030B22}"/>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6" name="Group 15">
              <a:extLst>
                <a:ext uri="{FF2B5EF4-FFF2-40B4-BE49-F238E27FC236}">
                  <a16:creationId xmlns:a16="http://schemas.microsoft.com/office/drawing/2014/main" id="{F1DE7416-E53F-F7B0-5AC5-27A301924CB0}"/>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94" name="Rectangle: Top Corners Rounded 93">
                <a:hlinkClick xmlns:r="http://schemas.openxmlformats.org/officeDocument/2006/relationships" r:id="rId5"/>
                <a:extLst>
                  <a:ext uri="{FF2B5EF4-FFF2-40B4-BE49-F238E27FC236}">
                    <a16:creationId xmlns:a16="http://schemas.microsoft.com/office/drawing/2014/main" id="{C05CB2F4-7DBF-4FC5-FBD9-E1A3C320979E}"/>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95" name="Rectangle: Top Corners Rounded 94">
                <a:extLst>
                  <a:ext uri="{FF2B5EF4-FFF2-40B4-BE49-F238E27FC236}">
                    <a16:creationId xmlns:a16="http://schemas.microsoft.com/office/drawing/2014/main" id="{E158A09B-C184-CD74-FFF6-1822AC472869}"/>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7" name="Group 16">
              <a:extLst>
                <a:ext uri="{FF2B5EF4-FFF2-40B4-BE49-F238E27FC236}">
                  <a16:creationId xmlns:a16="http://schemas.microsoft.com/office/drawing/2014/main" id="{E178016A-6E3F-07DC-287B-44ED61B0D230}"/>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92" name="Rectangle: Top Corners Rounded 91">
                <a:hlinkClick xmlns:r="http://schemas.openxmlformats.org/officeDocument/2006/relationships" r:id="rId6"/>
                <a:extLst>
                  <a:ext uri="{FF2B5EF4-FFF2-40B4-BE49-F238E27FC236}">
                    <a16:creationId xmlns:a16="http://schemas.microsoft.com/office/drawing/2014/main" id="{7D801907-8894-E019-627B-932E4CC43768}"/>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93" name="Rectangle: Top Corners Rounded 92">
                <a:extLst>
                  <a:ext uri="{FF2B5EF4-FFF2-40B4-BE49-F238E27FC236}">
                    <a16:creationId xmlns:a16="http://schemas.microsoft.com/office/drawing/2014/main" id="{BEA000E7-7085-F96E-20BA-B883DB624CE8}"/>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8" name="Rounded Rectangle 33">
              <a:extLst>
                <a:ext uri="{FF2B5EF4-FFF2-40B4-BE49-F238E27FC236}">
                  <a16:creationId xmlns:a16="http://schemas.microsoft.com/office/drawing/2014/main" id="{AA6BEBB2-EDE8-3E84-9915-E33311BF0C51}"/>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19" name="Group 18">
              <a:extLst>
                <a:ext uri="{FF2B5EF4-FFF2-40B4-BE49-F238E27FC236}">
                  <a16:creationId xmlns:a16="http://schemas.microsoft.com/office/drawing/2014/main" id="{67091405-E13D-5396-FF8E-9149E2FC0143}"/>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90" name="Rectangle: Top Corners Rounded 89">
                <a:hlinkClick xmlns:r="http://schemas.openxmlformats.org/officeDocument/2006/relationships" r:id="rId7"/>
                <a:extLst>
                  <a:ext uri="{FF2B5EF4-FFF2-40B4-BE49-F238E27FC236}">
                    <a16:creationId xmlns:a16="http://schemas.microsoft.com/office/drawing/2014/main" id="{7EF7180B-5BA3-6EFD-BCE0-B33612DA137B}"/>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91" name="Rectangle: Top Corners Rounded 90">
                <a:extLst>
                  <a:ext uri="{FF2B5EF4-FFF2-40B4-BE49-F238E27FC236}">
                    <a16:creationId xmlns:a16="http://schemas.microsoft.com/office/drawing/2014/main" id="{30329253-6974-DB85-87F9-E6F61D97A632}"/>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0" name="Group 19">
              <a:extLst>
                <a:ext uri="{FF2B5EF4-FFF2-40B4-BE49-F238E27FC236}">
                  <a16:creationId xmlns:a16="http://schemas.microsoft.com/office/drawing/2014/main" id="{0F9F8C72-B4ED-F39F-878C-103327ABFCDB}"/>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88" name="Rectangle: Top Corners Rounded 87">
                <a:hlinkClick xmlns:r="http://schemas.openxmlformats.org/officeDocument/2006/relationships" r:id="rId8"/>
                <a:extLst>
                  <a:ext uri="{FF2B5EF4-FFF2-40B4-BE49-F238E27FC236}">
                    <a16:creationId xmlns:a16="http://schemas.microsoft.com/office/drawing/2014/main" id="{85CBC909-8341-8E15-93DF-707A32612E94}"/>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89" name="Rectangle: Top Corners Rounded 88">
                <a:extLst>
                  <a:ext uri="{FF2B5EF4-FFF2-40B4-BE49-F238E27FC236}">
                    <a16:creationId xmlns:a16="http://schemas.microsoft.com/office/drawing/2014/main" id="{BF3FAC68-909E-A7FC-B75F-2E28196BF524}"/>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1" name="Group 20">
              <a:extLst>
                <a:ext uri="{FF2B5EF4-FFF2-40B4-BE49-F238E27FC236}">
                  <a16:creationId xmlns:a16="http://schemas.microsoft.com/office/drawing/2014/main" id="{23BE53E2-C13C-27CC-0908-4D14D03D3C3C}"/>
                </a:ext>
              </a:extLst>
            </xdr:cNvPr>
            <xdr:cNvGrpSpPr/>
          </xdr:nvGrpSpPr>
          <xdr:grpSpPr>
            <a:xfrm>
              <a:off x="3119852" y="5256023"/>
              <a:ext cx="2731760" cy="2124208"/>
              <a:chOff x="3074147" y="6195660"/>
              <a:chExt cx="2731760" cy="2124208"/>
            </a:xfrm>
          </xdr:grpSpPr>
          <xdr:sp macro="" textlink="">
            <xdr:nvSpPr>
              <xdr:cNvPr id="69" name="Rounded Rectangle 33">
                <a:extLst>
                  <a:ext uri="{FF2B5EF4-FFF2-40B4-BE49-F238E27FC236}">
                    <a16:creationId xmlns:a16="http://schemas.microsoft.com/office/drawing/2014/main" id="{7DB007E7-DB4B-8268-BD1D-B7869E048DB4}"/>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70" name="Group 69">
                <a:extLst>
                  <a:ext uri="{FF2B5EF4-FFF2-40B4-BE49-F238E27FC236}">
                    <a16:creationId xmlns:a16="http://schemas.microsoft.com/office/drawing/2014/main" id="{F06A8FC0-BA46-6D5F-5FF9-17E86590F7E5}"/>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86" name="Rectangle: Top Corners Rounded 85">
                  <a:hlinkClick xmlns:r="http://schemas.openxmlformats.org/officeDocument/2006/relationships" r:id="rId9"/>
                  <a:extLst>
                    <a:ext uri="{FF2B5EF4-FFF2-40B4-BE49-F238E27FC236}">
                      <a16:creationId xmlns:a16="http://schemas.microsoft.com/office/drawing/2014/main" id="{27C0A196-6E15-AD11-A0F2-6EE80E78B92D}"/>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87" name="Rectangle: Top Corners Rounded 86">
                  <a:extLst>
                    <a:ext uri="{FF2B5EF4-FFF2-40B4-BE49-F238E27FC236}">
                      <a16:creationId xmlns:a16="http://schemas.microsoft.com/office/drawing/2014/main" id="{CF9B0F88-E0D6-39DE-ABC9-1CD0FE19242C}"/>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1" name="Group 70">
                <a:extLst>
                  <a:ext uri="{FF2B5EF4-FFF2-40B4-BE49-F238E27FC236}">
                    <a16:creationId xmlns:a16="http://schemas.microsoft.com/office/drawing/2014/main" id="{E41D368B-8F9A-00DF-CDC2-79E3FF644B54}"/>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84" name="Rectangle: Top Corners Rounded 83">
                  <a:hlinkClick xmlns:r="http://schemas.openxmlformats.org/officeDocument/2006/relationships" r:id="rId10"/>
                  <a:extLst>
                    <a:ext uri="{FF2B5EF4-FFF2-40B4-BE49-F238E27FC236}">
                      <a16:creationId xmlns:a16="http://schemas.microsoft.com/office/drawing/2014/main" id="{CE91BE99-A583-22BE-CA03-48A87EACC5A9}"/>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85" name="Rectangle: Top Corners Rounded 84">
                  <a:extLst>
                    <a:ext uri="{FF2B5EF4-FFF2-40B4-BE49-F238E27FC236}">
                      <a16:creationId xmlns:a16="http://schemas.microsoft.com/office/drawing/2014/main" id="{8CC5B699-6C7E-9BDD-018D-F8EC87CC0167}"/>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2" name="Group 71">
                <a:extLst>
                  <a:ext uri="{FF2B5EF4-FFF2-40B4-BE49-F238E27FC236}">
                    <a16:creationId xmlns:a16="http://schemas.microsoft.com/office/drawing/2014/main" id="{A04FD0BC-D9D0-16C0-ADBB-53AB300553FC}"/>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82" name="Rectangle: Top Corners Rounded 81">
                  <a:hlinkClick xmlns:r="http://schemas.openxmlformats.org/officeDocument/2006/relationships" r:id="rId11"/>
                  <a:extLst>
                    <a:ext uri="{FF2B5EF4-FFF2-40B4-BE49-F238E27FC236}">
                      <a16:creationId xmlns:a16="http://schemas.microsoft.com/office/drawing/2014/main" id="{6D137831-F8BF-BD58-A67C-AE0739554BA5}"/>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83" name="Rectangle: Top Corners Rounded 82">
                  <a:extLst>
                    <a:ext uri="{FF2B5EF4-FFF2-40B4-BE49-F238E27FC236}">
                      <a16:creationId xmlns:a16="http://schemas.microsoft.com/office/drawing/2014/main" id="{B7E006B1-C8E6-824F-4B75-5C2187F64DFB}"/>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3" name="Group 72">
                <a:extLst>
                  <a:ext uri="{FF2B5EF4-FFF2-40B4-BE49-F238E27FC236}">
                    <a16:creationId xmlns:a16="http://schemas.microsoft.com/office/drawing/2014/main" id="{46374650-94E5-2469-FA34-90B593AE90EB}"/>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80" name="Rectangle: Top Corners Rounded 79">
                  <a:hlinkClick xmlns:r="http://schemas.openxmlformats.org/officeDocument/2006/relationships" r:id="rId12"/>
                  <a:extLst>
                    <a:ext uri="{FF2B5EF4-FFF2-40B4-BE49-F238E27FC236}">
                      <a16:creationId xmlns:a16="http://schemas.microsoft.com/office/drawing/2014/main" id="{6568103D-1EB9-1972-ED83-7396F6B8F032}"/>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81" name="Rectangle: Top Corners Rounded 80">
                  <a:extLst>
                    <a:ext uri="{FF2B5EF4-FFF2-40B4-BE49-F238E27FC236}">
                      <a16:creationId xmlns:a16="http://schemas.microsoft.com/office/drawing/2014/main" id="{9DA23131-3FC6-AB70-E0B1-B527FE9A4210}"/>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4" name="Group 73">
                <a:extLst>
                  <a:ext uri="{FF2B5EF4-FFF2-40B4-BE49-F238E27FC236}">
                    <a16:creationId xmlns:a16="http://schemas.microsoft.com/office/drawing/2014/main" id="{B31BE573-A998-128E-3D03-18C7DC8D4CC5}"/>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78" name="Rectangle: Top Corners Rounded 77">
                  <a:hlinkClick xmlns:r="http://schemas.openxmlformats.org/officeDocument/2006/relationships" r:id="rId13"/>
                  <a:extLst>
                    <a:ext uri="{FF2B5EF4-FFF2-40B4-BE49-F238E27FC236}">
                      <a16:creationId xmlns:a16="http://schemas.microsoft.com/office/drawing/2014/main" id="{1225AAF6-F520-A685-E87A-6A9CEB8AF270}"/>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79" name="Rectangle: Top Corners Rounded 78">
                  <a:extLst>
                    <a:ext uri="{FF2B5EF4-FFF2-40B4-BE49-F238E27FC236}">
                      <a16:creationId xmlns:a16="http://schemas.microsoft.com/office/drawing/2014/main" id="{775B89CA-2CA5-A7E9-E77B-31E278C2C109}"/>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5" name="Group 74">
                <a:extLst>
                  <a:ext uri="{FF2B5EF4-FFF2-40B4-BE49-F238E27FC236}">
                    <a16:creationId xmlns:a16="http://schemas.microsoft.com/office/drawing/2014/main" id="{7041E9E2-305A-4CA7-4EFB-9B4834D8C8E0}"/>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76" name="Rectangle: Top Corners Rounded 75">
                  <a:hlinkClick xmlns:r="http://schemas.openxmlformats.org/officeDocument/2006/relationships" r:id="rId14"/>
                  <a:extLst>
                    <a:ext uri="{FF2B5EF4-FFF2-40B4-BE49-F238E27FC236}">
                      <a16:creationId xmlns:a16="http://schemas.microsoft.com/office/drawing/2014/main" id="{8E60CAE4-4AE4-FBD7-BFA4-2D1A68DCBA16}"/>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77" name="Rectangle: Top Corners Rounded 76">
                  <a:extLst>
                    <a:ext uri="{FF2B5EF4-FFF2-40B4-BE49-F238E27FC236}">
                      <a16:creationId xmlns:a16="http://schemas.microsoft.com/office/drawing/2014/main" id="{05AE32B2-C23B-CC1A-28A7-7C514344BAA6}"/>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22" name="Group 21">
              <a:extLst>
                <a:ext uri="{FF2B5EF4-FFF2-40B4-BE49-F238E27FC236}">
                  <a16:creationId xmlns:a16="http://schemas.microsoft.com/office/drawing/2014/main" id="{DD0FEC86-1EC5-C597-CF24-A0E5523BC83B}"/>
                </a:ext>
              </a:extLst>
            </xdr:cNvPr>
            <xdr:cNvGrpSpPr/>
          </xdr:nvGrpSpPr>
          <xdr:grpSpPr>
            <a:xfrm>
              <a:off x="3119852" y="7457030"/>
              <a:ext cx="2743628" cy="2151640"/>
              <a:chOff x="3074147" y="8433176"/>
              <a:chExt cx="2743628" cy="2151640"/>
            </a:xfrm>
          </xdr:grpSpPr>
          <xdr:sp macro="" textlink="">
            <xdr:nvSpPr>
              <xdr:cNvPr id="50" name="Rounded Rectangle 33">
                <a:extLst>
                  <a:ext uri="{FF2B5EF4-FFF2-40B4-BE49-F238E27FC236}">
                    <a16:creationId xmlns:a16="http://schemas.microsoft.com/office/drawing/2014/main" id="{F8EDB414-8709-8FC0-B374-11E21DBFC90B}"/>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51" name="Group 50">
                <a:extLst>
                  <a:ext uri="{FF2B5EF4-FFF2-40B4-BE49-F238E27FC236}">
                    <a16:creationId xmlns:a16="http://schemas.microsoft.com/office/drawing/2014/main" id="{7D508D4E-57B8-64E6-B578-616C14D25934}"/>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67" name="Rectangle: Top Corners Rounded 66">
                  <a:hlinkClick xmlns:r="http://schemas.openxmlformats.org/officeDocument/2006/relationships" r:id="rId15"/>
                  <a:extLst>
                    <a:ext uri="{FF2B5EF4-FFF2-40B4-BE49-F238E27FC236}">
                      <a16:creationId xmlns:a16="http://schemas.microsoft.com/office/drawing/2014/main" id="{EB0CE81A-B0F9-5A25-2195-85C1D022FDE9}"/>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68" name="Rectangle: Top Corners Rounded 67">
                  <a:extLst>
                    <a:ext uri="{FF2B5EF4-FFF2-40B4-BE49-F238E27FC236}">
                      <a16:creationId xmlns:a16="http://schemas.microsoft.com/office/drawing/2014/main" id="{DC4523A0-508A-E421-BE64-5F147265106A}"/>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2" name="Group 51">
                <a:extLst>
                  <a:ext uri="{FF2B5EF4-FFF2-40B4-BE49-F238E27FC236}">
                    <a16:creationId xmlns:a16="http://schemas.microsoft.com/office/drawing/2014/main" id="{8ACBAACA-63D9-5665-6F4A-711D009832C3}"/>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65" name="Rectangle: Top Corners Rounded 64">
                  <a:hlinkClick xmlns:r="http://schemas.openxmlformats.org/officeDocument/2006/relationships" r:id="rId16"/>
                  <a:extLst>
                    <a:ext uri="{FF2B5EF4-FFF2-40B4-BE49-F238E27FC236}">
                      <a16:creationId xmlns:a16="http://schemas.microsoft.com/office/drawing/2014/main" id="{5BEEBA01-2641-FE98-23C9-94EA5070E8C2}"/>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66" name="Rectangle: Top Corners Rounded 65">
                  <a:extLst>
                    <a:ext uri="{FF2B5EF4-FFF2-40B4-BE49-F238E27FC236}">
                      <a16:creationId xmlns:a16="http://schemas.microsoft.com/office/drawing/2014/main" id="{1EEDCA05-7BC8-E089-89D1-110601AB0CA7}"/>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3" name="Group 52">
                <a:extLst>
                  <a:ext uri="{FF2B5EF4-FFF2-40B4-BE49-F238E27FC236}">
                    <a16:creationId xmlns:a16="http://schemas.microsoft.com/office/drawing/2014/main" id="{11ADCBCB-CA42-B271-D411-A08BFF29FEED}"/>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63" name="Rectangle: Top Corners Rounded 62">
                  <a:hlinkClick xmlns:r="http://schemas.openxmlformats.org/officeDocument/2006/relationships" r:id="rId17"/>
                  <a:extLst>
                    <a:ext uri="{FF2B5EF4-FFF2-40B4-BE49-F238E27FC236}">
                      <a16:creationId xmlns:a16="http://schemas.microsoft.com/office/drawing/2014/main" id="{D56777FA-5845-D4D3-1A45-675032525123}"/>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64" name="Rectangle: Top Corners Rounded 63">
                  <a:extLst>
                    <a:ext uri="{FF2B5EF4-FFF2-40B4-BE49-F238E27FC236}">
                      <a16:creationId xmlns:a16="http://schemas.microsoft.com/office/drawing/2014/main" id="{0F195FFF-ECF2-30A1-3DB3-E780D523B7B0}"/>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4" name="Group 53">
                <a:extLst>
                  <a:ext uri="{FF2B5EF4-FFF2-40B4-BE49-F238E27FC236}">
                    <a16:creationId xmlns:a16="http://schemas.microsoft.com/office/drawing/2014/main" id="{09F1CE76-A660-24FD-67A8-FF70041D7439}"/>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61" name="Rectangle: Top Corners Rounded 60">
                  <a:hlinkClick xmlns:r="http://schemas.openxmlformats.org/officeDocument/2006/relationships" r:id="rId18"/>
                  <a:extLst>
                    <a:ext uri="{FF2B5EF4-FFF2-40B4-BE49-F238E27FC236}">
                      <a16:creationId xmlns:a16="http://schemas.microsoft.com/office/drawing/2014/main" id="{DB423AAB-983F-AD5C-69FE-0140436FA660}"/>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62" name="Rectangle: Top Corners Rounded 61">
                  <a:extLst>
                    <a:ext uri="{FF2B5EF4-FFF2-40B4-BE49-F238E27FC236}">
                      <a16:creationId xmlns:a16="http://schemas.microsoft.com/office/drawing/2014/main" id="{710B634E-979A-A899-C914-B066B3D312ED}"/>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5" name="Group 54">
                <a:extLst>
                  <a:ext uri="{FF2B5EF4-FFF2-40B4-BE49-F238E27FC236}">
                    <a16:creationId xmlns:a16="http://schemas.microsoft.com/office/drawing/2014/main" id="{BEC847A5-8830-D9C6-D0F2-912D17DD0B27}"/>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59" name="Rectangle: Top Corners Rounded 58">
                  <a:hlinkClick xmlns:r="http://schemas.openxmlformats.org/officeDocument/2006/relationships" r:id="rId19"/>
                  <a:extLst>
                    <a:ext uri="{FF2B5EF4-FFF2-40B4-BE49-F238E27FC236}">
                      <a16:creationId xmlns:a16="http://schemas.microsoft.com/office/drawing/2014/main" id="{058A987A-DB4B-99F7-821B-A50D15E54034}"/>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60" name="Rectangle: Top Corners Rounded 59">
                  <a:extLst>
                    <a:ext uri="{FF2B5EF4-FFF2-40B4-BE49-F238E27FC236}">
                      <a16:creationId xmlns:a16="http://schemas.microsoft.com/office/drawing/2014/main" id="{66931578-DC4E-214E-0FF0-A4B4134DB075}"/>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6" name="Group 55">
                <a:extLst>
                  <a:ext uri="{FF2B5EF4-FFF2-40B4-BE49-F238E27FC236}">
                    <a16:creationId xmlns:a16="http://schemas.microsoft.com/office/drawing/2014/main" id="{E2E89A9C-E0A2-B478-49CD-BB752E8E2702}"/>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57" name="Rectangle: Top Corners Rounded 56">
                  <a:hlinkClick xmlns:r="http://schemas.openxmlformats.org/officeDocument/2006/relationships" r:id="rId20"/>
                  <a:extLst>
                    <a:ext uri="{FF2B5EF4-FFF2-40B4-BE49-F238E27FC236}">
                      <a16:creationId xmlns:a16="http://schemas.microsoft.com/office/drawing/2014/main" id="{7310E464-A098-4F49-3CBC-78DCCD8A54FE}"/>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58" name="Rectangle: Top Corners Rounded 57">
                  <a:extLst>
                    <a:ext uri="{FF2B5EF4-FFF2-40B4-BE49-F238E27FC236}">
                      <a16:creationId xmlns:a16="http://schemas.microsoft.com/office/drawing/2014/main" id="{F7D32661-19A0-B070-3134-79742B5A3A41}"/>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23" name="Rounded Rectangle 33">
              <a:extLst>
                <a:ext uri="{FF2B5EF4-FFF2-40B4-BE49-F238E27FC236}">
                  <a16:creationId xmlns:a16="http://schemas.microsoft.com/office/drawing/2014/main" id="{489B806C-D7CE-842C-0159-F9C1BBD1AE81}"/>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24" name="Group 23">
              <a:extLst>
                <a:ext uri="{FF2B5EF4-FFF2-40B4-BE49-F238E27FC236}">
                  <a16:creationId xmlns:a16="http://schemas.microsoft.com/office/drawing/2014/main" id="{2F8BE00B-4ED1-2936-F71F-81E50543FE7D}"/>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48" name="Rectangle: Top Corners Rounded 47">
                <a:hlinkClick xmlns:r="http://schemas.openxmlformats.org/officeDocument/2006/relationships" r:id="rId21"/>
                <a:extLst>
                  <a:ext uri="{FF2B5EF4-FFF2-40B4-BE49-F238E27FC236}">
                    <a16:creationId xmlns:a16="http://schemas.microsoft.com/office/drawing/2014/main" id="{4D1AAA38-04C9-226A-0BD3-15F428F6BE40}"/>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49" name="Rectangle: Top Corners Rounded 48">
                <a:extLst>
                  <a:ext uri="{FF2B5EF4-FFF2-40B4-BE49-F238E27FC236}">
                    <a16:creationId xmlns:a16="http://schemas.microsoft.com/office/drawing/2014/main" id="{CEBC44C0-A1FE-3C14-6977-9BFDEC924C45}"/>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5" name="Group 24">
              <a:extLst>
                <a:ext uri="{FF2B5EF4-FFF2-40B4-BE49-F238E27FC236}">
                  <a16:creationId xmlns:a16="http://schemas.microsoft.com/office/drawing/2014/main" id="{4E2EDAF3-EF8E-3A1F-AED5-7E50BF80CE66}"/>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46" name="Rectangle: Top Corners Rounded 45">
                <a:hlinkClick xmlns:r="http://schemas.openxmlformats.org/officeDocument/2006/relationships" r:id="rId22"/>
                <a:extLst>
                  <a:ext uri="{FF2B5EF4-FFF2-40B4-BE49-F238E27FC236}">
                    <a16:creationId xmlns:a16="http://schemas.microsoft.com/office/drawing/2014/main" id="{F472D98B-A37F-9D54-88B2-5A0D94B0BCB0}"/>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47" name="Rectangle: Top Corners Rounded 46">
                <a:extLst>
                  <a:ext uri="{FF2B5EF4-FFF2-40B4-BE49-F238E27FC236}">
                    <a16:creationId xmlns:a16="http://schemas.microsoft.com/office/drawing/2014/main" id="{65A319CF-AA6A-3904-DC5E-B472364461A9}"/>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6" name="Group 25">
              <a:extLst>
                <a:ext uri="{FF2B5EF4-FFF2-40B4-BE49-F238E27FC236}">
                  <a16:creationId xmlns:a16="http://schemas.microsoft.com/office/drawing/2014/main" id="{7E06B555-F93C-5B81-4798-041BCC503981}"/>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44" name="Rectangle: Top Corners Rounded 43">
                <a:hlinkClick xmlns:r="http://schemas.openxmlformats.org/officeDocument/2006/relationships" r:id="rId23"/>
                <a:extLst>
                  <a:ext uri="{FF2B5EF4-FFF2-40B4-BE49-F238E27FC236}">
                    <a16:creationId xmlns:a16="http://schemas.microsoft.com/office/drawing/2014/main" id="{0C74CF60-B546-8A12-6383-4209AC202D21}"/>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45" name="Rectangle: Top Corners Rounded 44">
                <a:extLst>
                  <a:ext uri="{FF2B5EF4-FFF2-40B4-BE49-F238E27FC236}">
                    <a16:creationId xmlns:a16="http://schemas.microsoft.com/office/drawing/2014/main" id="{7C5FE36D-0901-8FDB-5371-1E7C6C86F81B}"/>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7" name="Group 26">
              <a:extLst>
                <a:ext uri="{FF2B5EF4-FFF2-40B4-BE49-F238E27FC236}">
                  <a16:creationId xmlns:a16="http://schemas.microsoft.com/office/drawing/2014/main" id="{B962CD25-7D8D-207C-2F8C-25596B9E3FAD}"/>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42" name="Rectangle: Top Corners Rounded 41">
                <a:hlinkClick xmlns:r="http://schemas.openxmlformats.org/officeDocument/2006/relationships" r:id="rId24"/>
                <a:extLst>
                  <a:ext uri="{FF2B5EF4-FFF2-40B4-BE49-F238E27FC236}">
                    <a16:creationId xmlns:a16="http://schemas.microsoft.com/office/drawing/2014/main" id="{834926FA-2ED2-CE57-A9BC-7E02F3227211}"/>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43" name="Rectangle: Top Corners Rounded 42">
                <a:extLst>
                  <a:ext uri="{FF2B5EF4-FFF2-40B4-BE49-F238E27FC236}">
                    <a16:creationId xmlns:a16="http://schemas.microsoft.com/office/drawing/2014/main" id="{EB48C4CA-D0ED-5177-4076-C9F1C6813606}"/>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8" name="Group 27">
              <a:extLst>
                <a:ext uri="{FF2B5EF4-FFF2-40B4-BE49-F238E27FC236}">
                  <a16:creationId xmlns:a16="http://schemas.microsoft.com/office/drawing/2014/main" id="{F7F44F9F-1C81-B11B-EF86-F93BE87FE1EB}"/>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40" name="Rectangle: Top Corners Rounded 39">
                <a:hlinkClick xmlns:r="http://schemas.openxmlformats.org/officeDocument/2006/relationships" r:id="rId25"/>
                <a:extLst>
                  <a:ext uri="{FF2B5EF4-FFF2-40B4-BE49-F238E27FC236}">
                    <a16:creationId xmlns:a16="http://schemas.microsoft.com/office/drawing/2014/main" id="{F2623508-0000-417A-EFFE-07B3DDF09934}"/>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41" name="Rectangle: Top Corners Rounded 40">
                <a:extLst>
                  <a:ext uri="{FF2B5EF4-FFF2-40B4-BE49-F238E27FC236}">
                    <a16:creationId xmlns:a16="http://schemas.microsoft.com/office/drawing/2014/main" id="{F63BD774-2EB4-E643-2913-E091C541DA4B}"/>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9" name="Group 28">
              <a:extLst>
                <a:ext uri="{FF2B5EF4-FFF2-40B4-BE49-F238E27FC236}">
                  <a16:creationId xmlns:a16="http://schemas.microsoft.com/office/drawing/2014/main" id="{7B1CAE1C-5D4A-B314-F700-4DDF134AAB56}"/>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38" name="Rectangle: Top Corners Rounded 37">
                <a:hlinkClick xmlns:r="http://schemas.openxmlformats.org/officeDocument/2006/relationships" r:id="rId26"/>
                <a:extLst>
                  <a:ext uri="{FF2B5EF4-FFF2-40B4-BE49-F238E27FC236}">
                    <a16:creationId xmlns:a16="http://schemas.microsoft.com/office/drawing/2014/main" id="{38260454-65A8-1982-80D2-87CCA8487B4C}"/>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39" name="Rectangle: Top Corners Rounded 38">
                <a:extLst>
                  <a:ext uri="{FF2B5EF4-FFF2-40B4-BE49-F238E27FC236}">
                    <a16:creationId xmlns:a16="http://schemas.microsoft.com/office/drawing/2014/main" id="{FFC62873-109F-2C92-3B41-23BA1E1AE81D}"/>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0" name="Group 29">
              <a:extLst>
                <a:ext uri="{FF2B5EF4-FFF2-40B4-BE49-F238E27FC236}">
                  <a16:creationId xmlns:a16="http://schemas.microsoft.com/office/drawing/2014/main" id="{8EB99299-7ECE-4A80-2468-62BC93641A11}"/>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36" name="Rectangle: Top Corners Rounded 35">
                <a:hlinkClick xmlns:r="http://schemas.openxmlformats.org/officeDocument/2006/relationships" r:id="rId27"/>
                <a:extLst>
                  <a:ext uri="{FF2B5EF4-FFF2-40B4-BE49-F238E27FC236}">
                    <a16:creationId xmlns:a16="http://schemas.microsoft.com/office/drawing/2014/main" id="{E62DA426-78D3-02C7-40AD-CAE5265E922C}"/>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37" name="Rectangle: Top Corners Rounded 36">
                <a:extLst>
                  <a:ext uri="{FF2B5EF4-FFF2-40B4-BE49-F238E27FC236}">
                    <a16:creationId xmlns:a16="http://schemas.microsoft.com/office/drawing/2014/main" id="{8AC8A1B4-6480-D946-A2B3-52797D587F55}"/>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31" name="Group 30">
              <a:extLst>
                <a:ext uri="{FF2B5EF4-FFF2-40B4-BE49-F238E27FC236}">
                  <a16:creationId xmlns:a16="http://schemas.microsoft.com/office/drawing/2014/main" id="{DAF32325-897F-2B37-E540-E17B16C7B87B}"/>
                </a:ext>
              </a:extLst>
            </xdr:cNvPr>
            <xdr:cNvGrpSpPr/>
          </xdr:nvGrpSpPr>
          <xdr:grpSpPr>
            <a:xfrm>
              <a:off x="3131721" y="9724270"/>
              <a:ext cx="2731751" cy="505190"/>
              <a:chOff x="3074147" y="10723689"/>
              <a:chExt cx="2731751" cy="505190"/>
            </a:xfrm>
          </xdr:grpSpPr>
          <xdr:grpSp>
            <xdr:nvGrpSpPr>
              <xdr:cNvPr id="32" name="Group 31">
                <a:extLst>
                  <a:ext uri="{FF2B5EF4-FFF2-40B4-BE49-F238E27FC236}">
                    <a16:creationId xmlns:a16="http://schemas.microsoft.com/office/drawing/2014/main" id="{218F4A55-CD74-1432-8729-850D9B2EB275}"/>
                  </a:ext>
                </a:extLst>
              </xdr:cNvPr>
              <xdr:cNvGrpSpPr/>
            </xdr:nvGrpSpPr>
            <xdr:grpSpPr>
              <a:xfrm>
                <a:off x="3259952" y="10953495"/>
                <a:ext cx="2545946" cy="275384"/>
                <a:chOff x="3271821" y="10945459"/>
                <a:chExt cx="2545946" cy="275384"/>
              </a:xfrm>
            </xdr:grpSpPr>
            <xdr:sp macro="" textlink="">
              <xdr:nvSpPr>
                <xdr:cNvPr id="34" name="Rectangle: Top Corners Rounded 33">
                  <a:hlinkClick xmlns:r="http://schemas.openxmlformats.org/officeDocument/2006/relationships" r:id="rId28"/>
                  <a:extLst>
                    <a:ext uri="{FF2B5EF4-FFF2-40B4-BE49-F238E27FC236}">
                      <a16:creationId xmlns:a16="http://schemas.microsoft.com/office/drawing/2014/main" id="{478D1E0C-D54F-4AF0-B844-8572C2F33395}"/>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35" name="Rectangle: Top Corners Rounded 34">
                  <a:extLst>
                    <a:ext uri="{FF2B5EF4-FFF2-40B4-BE49-F238E27FC236}">
                      <a16:creationId xmlns:a16="http://schemas.microsoft.com/office/drawing/2014/main" id="{2545E23A-4E89-942E-EA33-DD022CD3A0F0}"/>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33" name="Rounded Rectangle 33">
                <a:extLst>
                  <a:ext uri="{FF2B5EF4-FFF2-40B4-BE49-F238E27FC236}">
                    <a16:creationId xmlns:a16="http://schemas.microsoft.com/office/drawing/2014/main" id="{C9933458-B423-BD06-60B8-ADBF7BEFDDB4}"/>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11" name="Rectangle: Top Corners Rounded 10">
            <a:hlinkClick xmlns:r="http://schemas.openxmlformats.org/officeDocument/2006/relationships" r:id="rId29"/>
            <a:extLst>
              <a:ext uri="{FF2B5EF4-FFF2-40B4-BE49-F238E27FC236}">
                <a16:creationId xmlns:a16="http://schemas.microsoft.com/office/drawing/2014/main" id="{4F84E402-79D8-7EA7-AD6D-EC57B8A2F489}"/>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13" name="Rectangle: Top Corners Rounded 12">
            <a:extLst>
              <a:ext uri="{FF2B5EF4-FFF2-40B4-BE49-F238E27FC236}">
                <a16:creationId xmlns:a16="http://schemas.microsoft.com/office/drawing/2014/main" id="{6EDAC8B1-19D5-71D9-8941-103E0BDB3DB6}"/>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50800</xdr:colOff>
      <xdr:row>0</xdr:row>
      <xdr:rowOff>88900</xdr:rowOff>
    </xdr:from>
    <xdr:to>
      <xdr:col>1</xdr:col>
      <xdr:colOff>50800</xdr:colOff>
      <xdr:row>3</xdr:row>
      <xdr:rowOff>120378</xdr:rowOff>
    </xdr:to>
    <xdr:pic>
      <xdr:nvPicPr>
        <xdr:cNvPr id="2" name="Picture 83">
          <a:hlinkClick xmlns:r="http://schemas.openxmlformats.org/officeDocument/2006/relationships" r:id="rId1"/>
          <a:extLst>
            <a:ext uri="{FF2B5EF4-FFF2-40B4-BE49-F238E27FC236}">
              <a16:creationId xmlns:a16="http://schemas.microsoft.com/office/drawing/2014/main" id="{560BC097-9C9D-43D0-A9D4-5B40BD5DD127}"/>
            </a:ext>
          </a:extLst>
        </xdr:cNvPr>
        <xdr:cNvPicPr>
          <a:picLocks noChangeAspect="1"/>
        </xdr:cNvPicPr>
      </xdr:nvPicPr>
      <xdr:blipFill>
        <a:blip xmlns:r="http://schemas.openxmlformats.org/officeDocument/2006/relationships" r:embed="rId2"/>
        <a:stretch>
          <a:fillRect/>
        </a:stretch>
      </xdr:blipFill>
      <xdr:spPr>
        <a:xfrm>
          <a:off x="327025" y="88900"/>
          <a:ext cx="2460023" cy="602978"/>
        </a:xfrm>
        <a:prstGeom prst="rect">
          <a:avLst/>
        </a:prstGeom>
      </xdr:spPr>
    </xdr:pic>
    <xdr:clientData/>
  </xdr:twoCellAnchor>
  <xdr:twoCellAnchor editAs="oneCell">
    <xdr:from>
      <xdr:col>1</xdr:col>
      <xdr:colOff>0</xdr:colOff>
      <xdr:row>0</xdr:row>
      <xdr:rowOff>0</xdr:rowOff>
    </xdr:from>
    <xdr:to>
      <xdr:col>3</xdr:col>
      <xdr:colOff>120266</xdr:colOff>
      <xdr:row>2</xdr:row>
      <xdr:rowOff>165287</xdr:rowOff>
    </xdr:to>
    <xdr:pic>
      <xdr:nvPicPr>
        <xdr:cNvPr id="6" name="Picture 5">
          <a:hlinkClick xmlns:r="http://schemas.openxmlformats.org/officeDocument/2006/relationships" r:id="rId3"/>
          <a:extLst>
            <a:ext uri="{FF2B5EF4-FFF2-40B4-BE49-F238E27FC236}">
              <a16:creationId xmlns:a16="http://schemas.microsoft.com/office/drawing/2014/main" id="{FDB8EFC1-EF8F-4DB1-B9B0-85584AF3374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0147" y="0"/>
          <a:ext cx="1487384" cy="523875"/>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7" name="TextBox 6">
          <a:extLst>
            <a:ext uri="{FF2B5EF4-FFF2-40B4-BE49-F238E27FC236}">
              <a16:creationId xmlns:a16="http://schemas.microsoft.com/office/drawing/2014/main" id="{8A3B380B-530D-DC51-9AE1-CAD6EE6E115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twoCellAnchor>
    <xdr:from>
      <xdr:col>0</xdr:col>
      <xdr:colOff>112059</xdr:colOff>
      <xdr:row>7</xdr:row>
      <xdr:rowOff>156883</xdr:rowOff>
    </xdr:from>
    <xdr:to>
      <xdr:col>4</xdr:col>
      <xdr:colOff>604186</xdr:colOff>
      <xdr:row>58</xdr:row>
      <xdr:rowOff>105166</xdr:rowOff>
    </xdr:to>
    <xdr:grpSp>
      <xdr:nvGrpSpPr>
        <xdr:cNvPr id="8" name="Group 7">
          <a:extLst>
            <a:ext uri="{FF2B5EF4-FFF2-40B4-BE49-F238E27FC236}">
              <a16:creationId xmlns:a16="http://schemas.microsoft.com/office/drawing/2014/main" id="{005C73F8-7701-4D27-9B76-E51F38E3EDAA}"/>
            </a:ext>
          </a:extLst>
        </xdr:cNvPr>
        <xdr:cNvGrpSpPr/>
      </xdr:nvGrpSpPr>
      <xdr:grpSpPr>
        <a:xfrm>
          <a:off x="112059" y="1501589"/>
          <a:ext cx="2789333" cy="9876695"/>
          <a:chOff x="3074147" y="344955"/>
          <a:chExt cx="2789333" cy="10216606"/>
        </a:xfrm>
      </xdr:grpSpPr>
      <xdr:grpSp>
        <xdr:nvGrpSpPr>
          <xdr:cNvPr id="9" name="Group 8">
            <a:extLst>
              <a:ext uri="{FF2B5EF4-FFF2-40B4-BE49-F238E27FC236}">
                <a16:creationId xmlns:a16="http://schemas.microsoft.com/office/drawing/2014/main" id="{C0566FCA-A9F5-D775-07D2-E8EAEEF00DA0}"/>
              </a:ext>
            </a:extLst>
          </xdr:cNvPr>
          <xdr:cNvGrpSpPr/>
        </xdr:nvGrpSpPr>
        <xdr:grpSpPr>
          <a:xfrm>
            <a:off x="3074147" y="344955"/>
            <a:ext cx="2789333" cy="9884505"/>
            <a:chOff x="3074147" y="344955"/>
            <a:chExt cx="2789333" cy="9884505"/>
          </a:xfrm>
        </xdr:grpSpPr>
        <xdr:grpSp>
          <xdr:nvGrpSpPr>
            <xdr:cNvPr id="12" name="Group 11">
              <a:extLst>
                <a:ext uri="{FF2B5EF4-FFF2-40B4-BE49-F238E27FC236}">
                  <a16:creationId xmlns:a16="http://schemas.microsoft.com/office/drawing/2014/main" id="{AC271DDC-CFD4-7F1C-389D-F7DDEBD2F5DD}"/>
                </a:ext>
              </a:extLst>
            </xdr:cNvPr>
            <xdr:cNvGrpSpPr/>
          </xdr:nvGrpSpPr>
          <xdr:grpSpPr>
            <a:xfrm>
              <a:off x="3259967" y="344955"/>
              <a:ext cx="2545940" cy="275071"/>
              <a:chOff x="192948" y="0"/>
              <a:chExt cx="2753832" cy="274320"/>
            </a:xfrm>
            <a:effectLst>
              <a:outerShdw blurRad="50800" dist="38100" dir="2700000" algn="tl" rotWithShape="0">
                <a:prstClr val="black">
                  <a:alpha val="40000"/>
                </a:prstClr>
              </a:outerShdw>
            </a:effectLst>
          </xdr:grpSpPr>
          <xdr:sp macro="" textlink="">
            <xdr:nvSpPr>
              <xdr:cNvPr id="96" name="Rectangle: Top Corners Rounded 95">
                <a:hlinkClick xmlns:r="http://schemas.openxmlformats.org/officeDocument/2006/relationships" r:id="rId5"/>
                <a:extLst>
                  <a:ext uri="{FF2B5EF4-FFF2-40B4-BE49-F238E27FC236}">
                    <a16:creationId xmlns:a16="http://schemas.microsoft.com/office/drawing/2014/main" id="{A821027F-21C7-CC4A-92C2-9B7BE2FB5970}"/>
                  </a:ext>
                </a:extLst>
              </xdr:cNvPr>
              <xdr:cNvSpPr/>
            </xdr:nvSpPr>
            <xdr:spPr>
              <a:xfrm rot="5400000">
                <a:off x="1495620" y="-117684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COVER</a:t>
                </a:r>
                <a:endParaRPr lang="en-AU" sz="800">
                  <a:solidFill>
                    <a:srgbClr val="786D5C"/>
                  </a:solidFill>
                </a:endParaRPr>
              </a:p>
            </xdr:txBody>
          </xdr:sp>
          <xdr:sp macro="" textlink="">
            <xdr:nvSpPr>
              <xdr:cNvPr id="184" name="Rectangle: Top Corners Rounded 183">
                <a:extLst>
                  <a:ext uri="{FF2B5EF4-FFF2-40B4-BE49-F238E27FC236}">
                    <a16:creationId xmlns:a16="http://schemas.microsoft.com/office/drawing/2014/main" id="{DFC433E4-9442-1F41-08C1-2027E6839D0D}"/>
                  </a:ext>
                </a:extLst>
              </xdr:cNvPr>
              <xdr:cNvSpPr/>
            </xdr:nvSpPr>
            <xdr:spPr>
              <a:xfrm rot="16200000">
                <a:off x="118704" y="74244"/>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3" name="Group 12">
              <a:extLst>
                <a:ext uri="{FF2B5EF4-FFF2-40B4-BE49-F238E27FC236}">
                  <a16:creationId xmlns:a16="http://schemas.microsoft.com/office/drawing/2014/main" id="{E657730C-0E1D-8F15-6187-AAE390D4506A}"/>
                </a:ext>
              </a:extLst>
            </xdr:cNvPr>
            <xdr:cNvGrpSpPr/>
          </xdr:nvGrpSpPr>
          <xdr:grpSpPr>
            <a:xfrm>
              <a:off x="3259967" y="675040"/>
              <a:ext cx="2545940" cy="275071"/>
              <a:chOff x="192948" y="335438"/>
              <a:chExt cx="2753832" cy="274320"/>
            </a:xfrm>
            <a:effectLst>
              <a:outerShdw blurRad="50800" dist="38100" dir="2700000" algn="tl" rotWithShape="0">
                <a:prstClr val="black">
                  <a:alpha val="40000"/>
                </a:prstClr>
              </a:outerShdw>
            </a:effectLst>
          </xdr:grpSpPr>
          <xdr:sp macro="" textlink="">
            <xdr:nvSpPr>
              <xdr:cNvPr id="94" name="Rectangle: Top Corners Rounded 93">
                <a:hlinkClick xmlns:r="http://schemas.openxmlformats.org/officeDocument/2006/relationships" r:id="rId6"/>
                <a:extLst>
                  <a:ext uri="{FF2B5EF4-FFF2-40B4-BE49-F238E27FC236}">
                    <a16:creationId xmlns:a16="http://schemas.microsoft.com/office/drawing/2014/main" id="{2B276529-C904-6EE3-FC44-1C1E01FB2CD1}"/>
                  </a:ext>
                </a:extLst>
              </xdr:cNvPr>
              <xdr:cNvSpPr/>
            </xdr:nvSpPr>
            <xdr:spPr>
              <a:xfrm rot="5400000">
                <a:off x="1495620" y="-84140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ABOUT</a:t>
                </a:r>
                <a:endParaRPr lang="en-AU" sz="800">
                  <a:solidFill>
                    <a:srgbClr val="786D5C"/>
                  </a:solidFill>
                </a:endParaRPr>
              </a:p>
            </xdr:txBody>
          </xdr:sp>
          <xdr:sp macro="" textlink="">
            <xdr:nvSpPr>
              <xdr:cNvPr id="95" name="Rectangle: Top Corners Rounded 94">
                <a:extLst>
                  <a:ext uri="{FF2B5EF4-FFF2-40B4-BE49-F238E27FC236}">
                    <a16:creationId xmlns:a16="http://schemas.microsoft.com/office/drawing/2014/main" id="{7B8568BD-FA6A-F449-1E69-FB2451B0EC96}"/>
                  </a:ext>
                </a:extLst>
              </xdr:cNvPr>
              <xdr:cNvSpPr/>
            </xdr:nvSpPr>
            <xdr:spPr>
              <a:xfrm rot="16200000">
                <a:off x="118704" y="40968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4" name="Group 13">
              <a:extLst>
                <a:ext uri="{FF2B5EF4-FFF2-40B4-BE49-F238E27FC236}">
                  <a16:creationId xmlns:a16="http://schemas.microsoft.com/office/drawing/2014/main" id="{D2F25297-0883-E4FB-5FE9-E79903634853}"/>
                </a:ext>
              </a:extLst>
            </xdr:cNvPr>
            <xdr:cNvGrpSpPr/>
          </xdr:nvGrpSpPr>
          <xdr:grpSpPr>
            <a:xfrm>
              <a:off x="3259967" y="1005127"/>
              <a:ext cx="2545940" cy="275071"/>
              <a:chOff x="192948" y="670878"/>
              <a:chExt cx="2753832" cy="274320"/>
            </a:xfrm>
            <a:effectLst>
              <a:outerShdw blurRad="50800" dist="38100" dir="2700000" algn="tl" rotWithShape="0">
                <a:prstClr val="black">
                  <a:alpha val="40000"/>
                </a:prstClr>
              </a:outerShdw>
            </a:effectLst>
          </xdr:grpSpPr>
          <xdr:sp macro="" textlink="">
            <xdr:nvSpPr>
              <xdr:cNvPr id="92" name="Rectangle: Top Corners Rounded 91">
                <a:hlinkClick xmlns:r="http://schemas.openxmlformats.org/officeDocument/2006/relationships" r:id="rId7"/>
                <a:extLst>
                  <a:ext uri="{FF2B5EF4-FFF2-40B4-BE49-F238E27FC236}">
                    <a16:creationId xmlns:a16="http://schemas.microsoft.com/office/drawing/2014/main" id="{ACEA15BD-B57A-C807-0C0A-0CD78F062705}"/>
                  </a:ext>
                </a:extLst>
              </xdr:cNvPr>
              <xdr:cNvSpPr/>
            </xdr:nvSpPr>
            <xdr:spPr>
              <a:xfrm rot="5400000">
                <a:off x="1495620" y="-505962"/>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786D5C"/>
                    </a:solidFill>
                  </a:rPr>
                  <a:t>CONTENTS</a:t>
                </a:r>
                <a:endParaRPr lang="en-AU" sz="800">
                  <a:solidFill>
                    <a:srgbClr val="786D5C"/>
                  </a:solidFill>
                </a:endParaRPr>
              </a:p>
            </xdr:txBody>
          </xdr:sp>
          <xdr:sp macro="" textlink="">
            <xdr:nvSpPr>
              <xdr:cNvPr id="93" name="Rectangle: Top Corners Rounded 92">
                <a:extLst>
                  <a:ext uri="{FF2B5EF4-FFF2-40B4-BE49-F238E27FC236}">
                    <a16:creationId xmlns:a16="http://schemas.microsoft.com/office/drawing/2014/main" id="{E154DB4A-94A2-1919-E427-6678DC774629}"/>
                  </a:ext>
                </a:extLst>
              </xdr:cNvPr>
              <xdr:cNvSpPr/>
            </xdr:nvSpPr>
            <xdr:spPr>
              <a:xfrm rot="16200000">
                <a:off x="118704" y="745122"/>
                <a:ext cx="274320" cy="125832"/>
              </a:xfrm>
              <a:prstGeom prst="round2SameRect">
                <a:avLst>
                  <a:gd name="adj1" fmla="val 22764"/>
                  <a:gd name="adj2" fmla="val 0"/>
                </a:avLst>
              </a:prstGeom>
              <a:solidFill>
                <a:srgbClr val="786D5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5" name="Group 14">
              <a:extLst>
                <a:ext uri="{FF2B5EF4-FFF2-40B4-BE49-F238E27FC236}">
                  <a16:creationId xmlns:a16="http://schemas.microsoft.com/office/drawing/2014/main" id="{475AFC01-295D-AE4F-5184-2A56EC5C215F}"/>
                </a:ext>
              </a:extLst>
            </xdr:cNvPr>
            <xdr:cNvGrpSpPr/>
          </xdr:nvGrpSpPr>
          <xdr:grpSpPr>
            <a:xfrm>
              <a:off x="3259967" y="1605067"/>
              <a:ext cx="2545940" cy="275071"/>
              <a:chOff x="192948" y="1280548"/>
              <a:chExt cx="2753832" cy="274320"/>
            </a:xfrm>
            <a:effectLst>
              <a:outerShdw blurRad="50800" dist="38100" dir="2700000" algn="tl" rotWithShape="0">
                <a:prstClr val="black">
                  <a:alpha val="40000"/>
                </a:prstClr>
              </a:outerShdw>
            </a:effectLst>
          </xdr:grpSpPr>
          <xdr:sp macro="" textlink="">
            <xdr:nvSpPr>
              <xdr:cNvPr id="90" name="Rectangle: Top Corners Rounded 89">
                <a:hlinkClick xmlns:r="http://schemas.openxmlformats.org/officeDocument/2006/relationships" r:id="rId8"/>
                <a:extLst>
                  <a:ext uri="{FF2B5EF4-FFF2-40B4-BE49-F238E27FC236}">
                    <a16:creationId xmlns:a16="http://schemas.microsoft.com/office/drawing/2014/main" id="{3587D2F5-A9E4-4D6E-EF7B-CB03E1F8B35B}"/>
                  </a:ext>
                </a:extLst>
              </xdr:cNvPr>
              <xdr:cNvSpPr/>
            </xdr:nvSpPr>
            <xdr:spPr>
              <a:xfrm rot="5400000">
                <a:off x="1495620" y="10370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GRI Index</a:t>
                </a:r>
                <a:endParaRPr lang="en-AU" sz="800">
                  <a:solidFill>
                    <a:srgbClr val="F19F1F"/>
                  </a:solidFill>
                </a:endParaRPr>
              </a:p>
            </xdr:txBody>
          </xdr:sp>
          <xdr:sp macro="" textlink="">
            <xdr:nvSpPr>
              <xdr:cNvPr id="91" name="Rectangle: Top Corners Rounded 90">
                <a:extLst>
                  <a:ext uri="{FF2B5EF4-FFF2-40B4-BE49-F238E27FC236}">
                    <a16:creationId xmlns:a16="http://schemas.microsoft.com/office/drawing/2014/main" id="{547981E9-65EC-0665-5D3C-BB50E3ACD723}"/>
                  </a:ext>
                </a:extLst>
              </xdr:cNvPr>
              <xdr:cNvSpPr/>
            </xdr:nvSpPr>
            <xdr:spPr>
              <a:xfrm rot="16200000">
                <a:off x="118704" y="1354792"/>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16" name="Rounded Rectangle 33">
              <a:extLst>
                <a:ext uri="{FF2B5EF4-FFF2-40B4-BE49-F238E27FC236}">
                  <a16:creationId xmlns:a16="http://schemas.microsoft.com/office/drawing/2014/main" id="{FA4A90B6-62CF-932F-B794-54F7C2DEB989}"/>
                </a:ext>
              </a:extLst>
            </xdr:cNvPr>
            <xdr:cNvSpPr/>
          </xdr:nvSpPr>
          <xdr:spPr>
            <a:xfrm>
              <a:off x="3074147" y="1380933"/>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F19F1F"/>
                  </a:solidFill>
                  <a:latin typeface="Arial" panose="020B0604020202020204" pitchFamily="34" charset="0"/>
                  <a:cs typeface="Arial" panose="020B0604020202020204" pitchFamily="34" charset="0"/>
                </a:rPr>
                <a:t>SUSTAINABILITY</a:t>
              </a:r>
              <a:r>
                <a:rPr lang="en-US" sz="1000" b="1" spc="15">
                  <a:solidFill>
                    <a:schemeClr val="accent1">
                      <a:lumMod val="60000"/>
                      <a:lumOff val="40000"/>
                    </a:schemeClr>
                  </a:solidFill>
                  <a:latin typeface="Arial" panose="020B0604020202020204" pitchFamily="34" charset="0"/>
                  <a:cs typeface="Arial" panose="020B0604020202020204" pitchFamily="34" charset="0"/>
                </a:rPr>
                <a:t> </a:t>
              </a:r>
              <a:r>
                <a:rPr lang="en-US" sz="1000" b="1" spc="15">
                  <a:solidFill>
                    <a:srgbClr val="F19F1F"/>
                  </a:solidFill>
                  <a:latin typeface="Arial" panose="020B0604020202020204" pitchFamily="34" charset="0"/>
                  <a:cs typeface="Arial" panose="020B0604020202020204" pitchFamily="34" charset="0"/>
                </a:rPr>
                <a:t>FRAMEWORKS</a:t>
              </a:r>
            </a:p>
          </xdr:txBody>
        </xdr:sp>
        <xdr:grpSp>
          <xdr:nvGrpSpPr>
            <xdr:cNvPr id="17" name="Group 16">
              <a:extLst>
                <a:ext uri="{FF2B5EF4-FFF2-40B4-BE49-F238E27FC236}">
                  <a16:creationId xmlns:a16="http://schemas.microsoft.com/office/drawing/2014/main" id="{A56C5C6A-01A3-D672-4A8B-92D5CF55FA03}"/>
                </a:ext>
              </a:extLst>
            </xdr:cNvPr>
            <xdr:cNvGrpSpPr/>
          </xdr:nvGrpSpPr>
          <xdr:grpSpPr>
            <a:xfrm>
              <a:off x="3259967" y="1932662"/>
              <a:ext cx="2545940" cy="275071"/>
              <a:chOff x="192948" y="1613456"/>
              <a:chExt cx="2753832" cy="274320"/>
            </a:xfrm>
            <a:effectLst>
              <a:outerShdw blurRad="50800" dist="38100" dir="2700000" algn="tl" rotWithShape="0">
                <a:prstClr val="black">
                  <a:alpha val="40000"/>
                </a:prstClr>
              </a:outerShdw>
            </a:effectLst>
          </xdr:grpSpPr>
          <xdr:sp macro="" textlink="">
            <xdr:nvSpPr>
              <xdr:cNvPr id="88" name="Rectangle: Top Corners Rounded 87">
                <a:hlinkClick xmlns:r="http://schemas.openxmlformats.org/officeDocument/2006/relationships" r:id="rId9"/>
                <a:extLst>
                  <a:ext uri="{FF2B5EF4-FFF2-40B4-BE49-F238E27FC236}">
                    <a16:creationId xmlns:a16="http://schemas.microsoft.com/office/drawing/2014/main" id="{F2685055-B433-141E-1CB1-8FF30A28115D}"/>
                  </a:ext>
                </a:extLst>
              </xdr:cNvPr>
              <xdr:cNvSpPr/>
            </xdr:nvSpPr>
            <xdr:spPr>
              <a:xfrm rot="5400000">
                <a:off x="1495620" y="43661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SASB Index</a:t>
                </a:r>
                <a:endParaRPr lang="en-AU" sz="800">
                  <a:solidFill>
                    <a:srgbClr val="F19F1F"/>
                  </a:solidFill>
                </a:endParaRPr>
              </a:p>
            </xdr:txBody>
          </xdr:sp>
          <xdr:sp macro="" textlink="">
            <xdr:nvSpPr>
              <xdr:cNvPr id="89" name="Rectangle: Top Corners Rounded 88">
                <a:extLst>
                  <a:ext uri="{FF2B5EF4-FFF2-40B4-BE49-F238E27FC236}">
                    <a16:creationId xmlns:a16="http://schemas.microsoft.com/office/drawing/2014/main" id="{C979C187-AE00-6BD5-7C06-CABF0F1448FA}"/>
                  </a:ext>
                </a:extLst>
              </xdr:cNvPr>
              <xdr:cNvSpPr/>
            </xdr:nvSpPr>
            <xdr:spPr>
              <a:xfrm rot="16200000">
                <a:off x="118704" y="1687700"/>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8" name="Group 17">
              <a:extLst>
                <a:ext uri="{FF2B5EF4-FFF2-40B4-BE49-F238E27FC236}">
                  <a16:creationId xmlns:a16="http://schemas.microsoft.com/office/drawing/2014/main" id="{2B2BF89E-9874-3C18-CCD1-1848AD8752FF}"/>
                </a:ext>
              </a:extLst>
            </xdr:cNvPr>
            <xdr:cNvGrpSpPr/>
          </xdr:nvGrpSpPr>
          <xdr:grpSpPr>
            <a:xfrm>
              <a:off x="3259952" y="2259131"/>
              <a:ext cx="2545940" cy="275071"/>
              <a:chOff x="192948" y="2279271"/>
              <a:chExt cx="2753832" cy="274320"/>
            </a:xfrm>
            <a:effectLst>
              <a:outerShdw blurRad="50800" dist="38100" dir="2700000" algn="tl" rotWithShape="0">
                <a:prstClr val="black">
                  <a:alpha val="40000"/>
                </a:prstClr>
              </a:outerShdw>
            </a:effectLst>
          </xdr:grpSpPr>
          <xdr:sp macro="" textlink="">
            <xdr:nvSpPr>
              <xdr:cNvPr id="86" name="Rectangle: Top Corners Rounded 85">
                <a:hlinkClick xmlns:r="http://schemas.openxmlformats.org/officeDocument/2006/relationships" r:id="rId10"/>
                <a:extLst>
                  <a:ext uri="{FF2B5EF4-FFF2-40B4-BE49-F238E27FC236}">
                    <a16:creationId xmlns:a16="http://schemas.microsoft.com/office/drawing/2014/main" id="{55B11259-D93E-26A5-797C-1F0C3CC5EE2A}"/>
                  </a:ext>
                </a:extLst>
              </xdr:cNvPr>
              <xdr:cNvSpPr/>
            </xdr:nvSpPr>
            <xdr:spPr>
              <a:xfrm rot="5400000">
                <a:off x="1495620" y="1102431"/>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F19F1F"/>
                    </a:solidFill>
                  </a:rPr>
                  <a:t>TNFD</a:t>
                </a:r>
                <a:endParaRPr lang="en-AU" sz="800">
                  <a:solidFill>
                    <a:srgbClr val="F19F1F"/>
                  </a:solidFill>
                </a:endParaRPr>
              </a:p>
            </xdr:txBody>
          </xdr:sp>
          <xdr:sp macro="" textlink="">
            <xdr:nvSpPr>
              <xdr:cNvPr id="87" name="Rectangle: Top Corners Rounded 86">
                <a:extLst>
                  <a:ext uri="{FF2B5EF4-FFF2-40B4-BE49-F238E27FC236}">
                    <a16:creationId xmlns:a16="http://schemas.microsoft.com/office/drawing/2014/main" id="{D535351C-1058-1A1D-988E-7860654B9A54}"/>
                  </a:ext>
                </a:extLst>
              </xdr:cNvPr>
              <xdr:cNvSpPr/>
            </xdr:nvSpPr>
            <xdr:spPr>
              <a:xfrm rot="16200000">
                <a:off x="118704" y="2353515"/>
                <a:ext cx="274320" cy="125832"/>
              </a:xfrm>
              <a:prstGeom prst="round2SameRect">
                <a:avLst>
                  <a:gd name="adj1" fmla="val 22764"/>
                  <a:gd name="adj2" fmla="val 0"/>
                </a:avLst>
              </a:prstGeom>
              <a:solidFill>
                <a:srgbClr val="F19F1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19" name="Group 18">
              <a:extLst>
                <a:ext uri="{FF2B5EF4-FFF2-40B4-BE49-F238E27FC236}">
                  <a16:creationId xmlns:a16="http://schemas.microsoft.com/office/drawing/2014/main" id="{456CE4CD-3681-9EF9-22EC-93AFEF611114}"/>
                </a:ext>
              </a:extLst>
            </xdr:cNvPr>
            <xdr:cNvGrpSpPr/>
          </xdr:nvGrpSpPr>
          <xdr:grpSpPr>
            <a:xfrm>
              <a:off x="3119852" y="5256023"/>
              <a:ext cx="2731760" cy="2124208"/>
              <a:chOff x="3074147" y="6195660"/>
              <a:chExt cx="2731760" cy="2124208"/>
            </a:xfrm>
          </xdr:grpSpPr>
          <xdr:sp macro="" textlink="">
            <xdr:nvSpPr>
              <xdr:cNvPr id="67" name="Rounded Rectangle 33">
                <a:extLst>
                  <a:ext uri="{FF2B5EF4-FFF2-40B4-BE49-F238E27FC236}">
                    <a16:creationId xmlns:a16="http://schemas.microsoft.com/office/drawing/2014/main" id="{BCCD2851-0600-C3C4-D3DD-9A448D3F4DC0}"/>
                  </a:ext>
                </a:extLst>
              </xdr:cNvPr>
              <xdr:cNvSpPr/>
            </xdr:nvSpPr>
            <xdr:spPr>
              <a:xfrm>
                <a:off x="3074147" y="6195660"/>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AA2B77"/>
                    </a:solidFill>
                    <a:latin typeface="Arial" panose="020B0604020202020204" pitchFamily="34" charset="0"/>
                    <a:cs typeface="Arial" panose="020B0604020202020204" pitchFamily="34" charset="0"/>
                  </a:rPr>
                  <a:t>SOCIAL</a:t>
                </a:r>
              </a:p>
            </xdr:txBody>
          </xdr:sp>
          <xdr:grpSp>
            <xdr:nvGrpSpPr>
              <xdr:cNvPr id="68" name="Group 67">
                <a:extLst>
                  <a:ext uri="{FF2B5EF4-FFF2-40B4-BE49-F238E27FC236}">
                    <a16:creationId xmlns:a16="http://schemas.microsoft.com/office/drawing/2014/main" id="{B1D9FFD4-60DA-DF6F-9D64-BF0209548577}"/>
                  </a:ext>
                </a:extLst>
              </xdr:cNvPr>
              <xdr:cNvGrpSpPr/>
            </xdr:nvGrpSpPr>
            <xdr:grpSpPr>
              <a:xfrm>
                <a:off x="3259967" y="6418575"/>
                <a:ext cx="2545940" cy="275071"/>
                <a:chOff x="192948" y="6172120"/>
                <a:chExt cx="2753832" cy="274320"/>
              </a:xfrm>
              <a:effectLst>
                <a:outerShdw blurRad="50800" dist="38100" dir="2700000" algn="tl" rotWithShape="0">
                  <a:prstClr val="black">
                    <a:alpha val="40000"/>
                  </a:prstClr>
                </a:outerShdw>
              </a:effectLst>
            </xdr:grpSpPr>
            <xdr:sp macro="" textlink="">
              <xdr:nvSpPr>
                <xdr:cNvPr id="84" name="Rectangle: Top Corners Rounded 83">
                  <a:hlinkClick xmlns:r="http://schemas.openxmlformats.org/officeDocument/2006/relationships" r:id="rId11"/>
                  <a:extLst>
                    <a:ext uri="{FF2B5EF4-FFF2-40B4-BE49-F238E27FC236}">
                      <a16:creationId xmlns:a16="http://schemas.microsoft.com/office/drawing/2014/main" id="{572D05D8-4100-7848-020D-8D0AADB0D178}"/>
                    </a:ext>
                  </a:extLst>
                </xdr:cNvPr>
                <xdr:cNvSpPr/>
              </xdr:nvSpPr>
              <xdr:spPr>
                <a:xfrm rot="5400000">
                  <a:off x="1495620" y="49952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Performance</a:t>
                  </a:r>
                  <a:endParaRPr lang="en-AU" sz="800">
                    <a:solidFill>
                      <a:srgbClr val="AA2B77"/>
                    </a:solidFill>
                  </a:endParaRPr>
                </a:p>
              </xdr:txBody>
            </xdr:sp>
            <xdr:sp macro="" textlink="">
              <xdr:nvSpPr>
                <xdr:cNvPr id="85" name="Rectangle: Top Corners Rounded 84">
                  <a:extLst>
                    <a:ext uri="{FF2B5EF4-FFF2-40B4-BE49-F238E27FC236}">
                      <a16:creationId xmlns:a16="http://schemas.microsoft.com/office/drawing/2014/main" id="{71075608-EFC9-73E9-24FC-24E795B5D602}"/>
                    </a:ext>
                  </a:extLst>
                </xdr:cNvPr>
                <xdr:cNvSpPr/>
              </xdr:nvSpPr>
              <xdr:spPr>
                <a:xfrm rot="16200000">
                  <a:off x="118704" y="6246364"/>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69" name="Group 68">
                <a:extLst>
                  <a:ext uri="{FF2B5EF4-FFF2-40B4-BE49-F238E27FC236}">
                    <a16:creationId xmlns:a16="http://schemas.microsoft.com/office/drawing/2014/main" id="{3134D17C-267B-176F-8DF2-7A229F335C1E}"/>
                  </a:ext>
                </a:extLst>
              </xdr:cNvPr>
              <xdr:cNvGrpSpPr/>
            </xdr:nvGrpSpPr>
            <xdr:grpSpPr>
              <a:xfrm>
                <a:off x="3259967" y="7069063"/>
                <a:ext cx="2545940" cy="275071"/>
                <a:chOff x="192948" y="6833158"/>
                <a:chExt cx="2753832" cy="274320"/>
              </a:xfrm>
              <a:effectLst>
                <a:outerShdw blurRad="50800" dist="38100" dir="2700000" algn="tl" rotWithShape="0">
                  <a:prstClr val="black">
                    <a:alpha val="40000"/>
                  </a:prstClr>
                </a:outerShdw>
              </a:effectLst>
            </xdr:grpSpPr>
            <xdr:sp macro="" textlink="">
              <xdr:nvSpPr>
                <xdr:cNvPr id="82" name="Rectangle: Top Corners Rounded 81">
                  <a:hlinkClick xmlns:r="http://schemas.openxmlformats.org/officeDocument/2006/relationships" r:id="rId12"/>
                  <a:extLst>
                    <a:ext uri="{FF2B5EF4-FFF2-40B4-BE49-F238E27FC236}">
                      <a16:creationId xmlns:a16="http://schemas.microsoft.com/office/drawing/2014/main" id="{E645AE8C-2572-A780-EAB5-26FC7B4286E3}"/>
                    </a:ext>
                  </a:extLst>
                </xdr:cNvPr>
                <xdr:cNvSpPr/>
              </xdr:nvSpPr>
              <xdr:spPr>
                <a:xfrm rot="5400000">
                  <a:off x="1495620" y="565631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Our People</a:t>
                  </a:r>
                  <a:endParaRPr lang="en-AU" sz="800">
                    <a:solidFill>
                      <a:srgbClr val="AA2B77"/>
                    </a:solidFill>
                  </a:endParaRPr>
                </a:p>
              </xdr:txBody>
            </xdr:sp>
            <xdr:sp macro="" textlink="">
              <xdr:nvSpPr>
                <xdr:cNvPr id="83" name="Rectangle: Top Corners Rounded 82">
                  <a:extLst>
                    <a:ext uri="{FF2B5EF4-FFF2-40B4-BE49-F238E27FC236}">
                      <a16:creationId xmlns:a16="http://schemas.microsoft.com/office/drawing/2014/main" id="{3F725473-74B3-8796-3E71-7DAF9366C775}"/>
                    </a:ext>
                  </a:extLst>
                </xdr:cNvPr>
                <xdr:cNvSpPr/>
              </xdr:nvSpPr>
              <xdr:spPr>
                <a:xfrm rot="16200000">
                  <a:off x="118704" y="6907402"/>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0" name="Group 69">
                <a:extLst>
                  <a:ext uri="{FF2B5EF4-FFF2-40B4-BE49-F238E27FC236}">
                    <a16:creationId xmlns:a16="http://schemas.microsoft.com/office/drawing/2014/main" id="{F85FD9CC-62EB-A996-C335-45A1CD373960}"/>
                  </a:ext>
                </a:extLst>
              </xdr:cNvPr>
              <xdr:cNvGrpSpPr/>
            </xdr:nvGrpSpPr>
            <xdr:grpSpPr>
              <a:xfrm>
                <a:off x="3259967" y="6743819"/>
                <a:ext cx="2545940" cy="275071"/>
                <a:chOff x="192948" y="6502639"/>
                <a:chExt cx="2753832" cy="274320"/>
              </a:xfrm>
              <a:effectLst>
                <a:outerShdw blurRad="50800" dist="38100" dir="2700000" algn="tl" rotWithShape="0">
                  <a:prstClr val="black">
                    <a:alpha val="40000"/>
                  </a:prstClr>
                </a:outerShdw>
              </a:effectLst>
            </xdr:grpSpPr>
            <xdr:sp macro="" textlink="">
              <xdr:nvSpPr>
                <xdr:cNvPr id="80" name="Rectangle: Top Corners Rounded 79">
                  <a:hlinkClick xmlns:r="http://schemas.openxmlformats.org/officeDocument/2006/relationships" r:id="rId13"/>
                  <a:extLst>
                    <a:ext uri="{FF2B5EF4-FFF2-40B4-BE49-F238E27FC236}">
                      <a16:creationId xmlns:a16="http://schemas.microsoft.com/office/drawing/2014/main" id="{90CF2387-F2EA-57FF-22AA-D95859075DCD}"/>
                    </a:ext>
                  </a:extLst>
                </xdr:cNvPr>
                <xdr:cNvSpPr/>
              </xdr:nvSpPr>
              <xdr:spPr>
                <a:xfrm rot="5400000">
                  <a:off x="1495620" y="532579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Health and Safety</a:t>
                  </a:r>
                  <a:endParaRPr lang="en-AU" sz="800">
                    <a:solidFill>
                      <a:srgbClr val="AA2B77"/>
                    </a:solidFill>
                  </a:endParaRPr>
                </a:p>
              </xdr:txBody>
            </xdr:sp>
            <xdr:sp macro="" textlink="">
              <xdr:nvSpPr>
                <xdr:cNvPr id="81" name="Rectangle: Top Corners Rounded 80">
                  <a:extLst>
                    <a:ext uri="{FF2B5EF4-FFF2-40B4-BE49-F238E27FC236}">
                      <a16:creationId xmlns:a16="http://schemas.microsoft.com/office/drawing/2014/main" id="{5D2A2874-366F-ED91-50D7-884F6DA8CFE6}"/>
                    </a:ext>
                  </a:extLst>
                </xdr:cNvPr>
                <xdr:cNvSpPr/>
              </xdr:nvSpPr>
              <xdr:spPr>
                <a:xfrm rot="16200000">
                  <a:off x="118704" y="6576883"/>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1" name="Group 70">
                <a:extLst>
                  <a:ext uri="{FF2B5EF4-FFF2-40B4-BE49-F238E27FC236}">
                    <a16:creationId xmlns:a16="http://schemas.microsoft.com/office/drawing/2014/main" id="{32D24582-60CE-BC49-C404-D9B6C79C7D06}"/>
                  </a:ext>
                </a:extLst>
              </xdr:cNvPr>
              <xdr:cNvGrpSpPr/>
            </xdr:nvGrpSpPr>
            <xdr:grpSpPr>
              <a:xfrm>
                <a:off x="3259967" y="7719551"/>
                <a:ext cx="2545940" cy="275071"/>
                <a:chOff x="192948" y="7494195"/>
                <a:chExt cx="2753832" cy="274320"/>
              </a:xfrm>
              <a:effectLst>
                <a:outerShdw blurRad="50800" dist="38100" dir="2700000" algn="tl" rotWithShape="0">
                  <a:prstClr val="black">
                    <a:alpha val="40000"/>
                  </a:prstClr>
                </a:outerShdw>
              </a:effectLst>
            </xdr:grpSpPr>
            <xdr:sp macro="" textlink="">
              <xdr:nvSpPr>
                <xdr:cNvPr id="78" name="Rectangle: Top Corners Rounded 77">
                  <a:hlinkClick xmlns:r="http://schemas.openxmlformats.org/officeDocument/2006/relationships" r:id="rId14"/>
                  <a:extLst>
                    <a:ext uri="{FF2B5EF4-FFF2-40B4-BE49-F238E27FC236}">
                      <a16:creationId xmlns:a16="http://schemas.microsoft.com/office/drawing/2014/main" id="{F497C74C-CADA-A2F0-17C5-E2069DAFCD99}"/>
                    </a:ext>
                  </a:extLst>
                </xdr:cNvPr>
                <xdr:cNvSpPr/>
              </xdr:nvSpPr>
              <xdr:spPr>
                <a:xfrm rot="5400000">
                  <a:off x="1495620" y="6317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Training</a:t>
                  </a:r>
                  <a:endParaRPr lang="en-AU" sz="800">
                    <a:solidFill>
                      <a:srgbClr val="AA2B77"/>
                    </a:solidFill>
                  </a:endParaRPr>
                </a:p>
              </xdr:txBody>
            </xdr:sp>
            <xdr:sp macro="" textlink="">
              <xdr:nvSpPr>
                <xdr:cNvPr id="79" name="Rectangle: Top Corners Rounded 78">
                  <a:extLst>
                    <a:ext uri="{FF2B5EF4-FFF2-40B4-BE49-F238E27FC236}">
                      <a16:creationId xmlns:a16="http://schemas.microsoft.com/office/drawing/2014/main" id="{A701F265-F2A5-919B-54A4-4A20E8930021}"/>
                    </a:ext>
                  </a:extLst>
                </xdr:cNvPr>
                <xdr:cNvSpPr/>
              </xdr:nvSpPr>
              <xdr:spPr>
                <a:xfrm rot="16200000">
                  <a:off x="118704" y="7568439"/>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2" name="Group 71">
                <a:extLst>
                  <a:ext uri="{FF2B5EF4-FFF2-40B4-BE49-F238E27FC236}">
                    <a16:creationId xmlns:a16="http://schemas.microsoft.com/office/drawing/2014/main" id="{47B9E808-FB92-C6A0-706B-F4595721CB0D}"/>
                  </a:ext>
                </a:extLst>
              </xdr:cNvPr>
              <xdr:cNvGrpSpPr/>
            </xdr:nvGrpSpPr>
            <xdr:grpSpPr>
              <a:xfrm>
                <a:off x="3259967" y="7394307"/>
                <a:ext cx="2545940" cy="275071"/>
                <a:chOff x="192948" y="7163677"/>
                <a:chExt cx="2753832" cy="274320"/>
              </a:xfrm>
              <a:effectLst>
                <a:outerShdw blurRad="50800" dist="38100" dir="2700000" algn="tl" rotWithShape="0">
                  <a:prstClr val="black">
                    <a:alpha val="40000"/>
                  </a:prstClr>
                </a:outerShdw>
              </a:effectLst>
            </xdr:grpSpPr>
            <xdr:sp macro="" textlink="">
              <xdr:nvSpPr>
                <xdr:cNvPr id="76" name="Rectangle: Top Corners Rounded 75">
                  <a:hlinkClick xmlns:r="http://schemas.openxmlformats.org/officeDocument/2006/relationships" r:id="rId15"/>
                  <a:extLst>
                    <a:ext uri="{FF2B5EF4-FFF2-40B4-BE49-F238E27FC236}">
                      <a16:creationId xmlns:a16="http://schemas.microsoft.com/office/drawing/2014/main" id="{708FBE65-2811-E1AB-D6E6-B6F4C57E91CB}"/>
                    </a:ext>
                  </a:extLst>
                </xdr:cNvPr>
                <xdr:cNvSpPr/>
              </xdr:nvSpPr>
              <xdr:spPr>
                <a:xfrm rot="5400000">
                  <a:off x="1495620" y="5986837"/>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Diversity and Inclusion</a:t>
                  </a:r>
                  <a:endParaRPr lang="en-AU" sz="800">
                    <a:solidFill>
                      <a:srgbClr val="AA2B77"/>
                    </a:solidFill>
                  </a:endParaRPr>
                </a:p>
              </xdr:txBody>
            </xdr:sp>
            <xdr:sp macro="" textlink="">
              <xdr:nvSpPr>
                <xdr:cNvPr id="77" name="Rectangle: Top Corners Rounded 76">
                  <a:extLst>
                    <a:ext uri="{FF2B5EF4-FFF2-40B4-BE49-F238E27FC236}">
                      <a16:creationId xmlns:a16="http://schemas.microsoft.com/office/drawing/2014/main" id="{5299DDF5-45C7-BA7C-6699-DBF7B8248091}"/>
                    </a:ext>
                  </a:extLst>
                </xdr:cNvPr>
                <xdr:cNvSpPr/>
              </xdr:nvSpPr>
              <xdr:spPr>
                <a:xfrm rot="16200000">
                  <a:off x="118704" y="7237921"/>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73" name="Group 72">
                <a:extLst>
                  <a:ext uri="{FF2B5EF4-FFF2-40B4-BE49-F238E27FC236}">
                    <a16:creationId xmlns:a16="http://schemas.microsoft.com/office/drawing/2014/main" id="{419BF63B-8157-57C4-1022-35E3AE85DF7A}"/>
                  </a:ext>
                </a:extLst>
              </xdr:cNvPr>
              <xdr:cNvGrpSpPr/>
            </xdr:nvGrpSpPr>
            <xdr:grpSpPr>
              <a:xfrm>
                <a:off x="3259967" y="8044797"/>
                <a:ext cx="2545940" cy="275071"/>
                <a:chOff x="192948" y="7824716"/>
                <a:chExt cx="2753832" cy="274320"/>
              </a:xfrm>
              <a:effectLst>
                <a:outerShdw blurRad="50800" dist="38100" dir="2700000" algn="tl" rotWithShape="0">
                  <a:prstClr val="black">
                    <a:alpha val="40000"/>
                  </a:prstClr>
                </a:outerShdw>
              </a:effectLst>
            </xdr:grpSpPr>
            <xdr:sp macro="" textlink="">
              <xdr:nvSpPr>
                <xdr:cNvPr id="74" name="Rectangle: Top Corners Rounded 73">
                  <a:hlinkClick xmlns:r="http://schemas.openxmlformats.org/officeDocument/2006/relationships" r:id="rId16"/>
                  <a:extLst>
                    <a:ext uri="{FF2B5EF4-FFF2-40B4-BE49-F238E27FC236}">
                      <a16:creationId xmlns:a16="http://schemas.microsoft.com/office/drawing/2014/main" id="{F0700F47-C8A6-7603-9997-B52C289DB959}"/>
                    </a:ext>
                  </a:extLst>
                </xdr:cNvPr>
                <xdr:cNvSpPr/>
              </xdr:nvSpPr>
              <xdr:spPr>
                <a:xfrm rot="5400000">
                  <a:off x="1495620" y="6647876"/>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AA2B77"/>
                      </a:solidFill>
                    </a:rPr>
                    <a:t>Cultural Heritage</a:t>
                  </a:r>
                  <a:endParaRPr lang="en-AU" sz="800">
                    <a:solidFill>
                      <a:srgbClr val="AA2B77"/>
                    </a:solidFill>
                  </a:endParaRPr>
                </a:p>
              </xdr:txBody>
            </xdr:sp>
            <xdr:sp macro="" textlink="">
              <xdr:nvSpPr>
                <xdr:cNvPr id="75" name="Rectangle: Top Corners Rounded 74">
                  <a:extLst>
                    <a:ext uri="{FF2B5EF4-FFF2-40B4-BE49-F238E27FC236}">
                      <a16:creationId xmlns:a16="http://schemas.microsoft.com/office/drawing/2014/main" id="{701F3465-A2FF-58E1-53EF-7C90888F0575}"/>
                    </a:ext>
                  </a:extLst>
                </xdr:cNvPr>
                <xdr:cNvSpPr/>
              </xdr:nvSpPr>
              <xdr:spPr>
                <a:xfrm rot="16200000">
                  <a:off x="118704" y="7898960"/>
                  <a:ext cx="274320" cy="125832"/>
                </a:xfrm>
                <a:prstGeom prst="round2SameRect">
                  <a:avLst>
                    <a:gd name="adj1" fmla="val 22764"/>
                    <a:gd name="adj2" fmla="val 0"/>
                  </a:avLst>
                </a:prstGeom>
                <a:solidFill>
                  <a:srgbClr val="AA2B7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grpSp>
          <xdr:nvGrpSpPr>
            <xdr:cNvPr id="20" name="Group 19">
              <a:extLst>
                <a:ext uri="{FF2B5EF4-FFF2-40B4-BE49-F238E27FC236}">
                  <a16:creationId xmlns:a16="http://schemas.microsoft.com/office/drawing/2014/main" id="{60B058F4-6094-D256-3008-2D52EFEEFA74}"/>
                </a:ext>
              </a:extLst>
            </xdr:cNvPr>
            <xdr:cNvGrpSpPr/>
          </xdr:nvGrpSpPr>
          <xdr:grpSpPr>
            <a:xfrm>
              <a:off x="3119852" y="7457030"/>
              <a:ext cx="2743628" cy="2151640"/>
              <a:chOff x="3074147" y="8433176"/>
              <a:chExt cx="2743628" cy="2151640"/>
            </a:xfrm>
          </xdr:grpSpPr>
          <xdr:sp macro="" textlink="">
            <xdr:nvSpPr>
              <xdr:cNvPr id="48" name="Rounded Rectangle 33">
                <a:extLst>
                  <a:ext uri="{FF2B5EF4-FFF2-40B4-BE49-F238E27FC236}">
                    <a16:creationId xmlns:a16="http://schemas.microsoft.com/office/drawing/2014/main" id="{9DDF9A86-1378-1342-906A-BD888C466907}"/>
                  </a:ext>
                </a:extLst>
              </xdr:cNvPr>
              <xdr:cNvSpPr/>
            </xdr:nvSpPr>
            <xdr:spPr>
              <a:xfrm>
                <a:off x="3074147" y="8433176"/>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51883E"/>
                    </a:solidFill>
                    <a:latin typeface="Arial" panose="020B0604020202020204" pitchFamily="34" charset="0"/>
                    <a:cs typeface="Arial" panose="020B0604020202020204" pitchFamily="34" charset="0"/>
                  </a:rPr>
                  <a:t>ENVIRONMENT</a:t>
                </a:r>
              </a:p>
            </xdr:txBody>
          </xdr:sp>
          <xdr:grpSp>
            <xdr:nvGrpSpPr>
              <xdr:cNvPr id="49" name="Group 48">
                <a:extLst>
                  <a:ext uri="{FF2B5EF4-FFF2-40B4-BE49-F238E27FC236}">
                    <a16:creationId xmlns:a16="http://schemas.microsoft.com/office/drawing/2014/main" id="{3D39051E-54F9-6E24-69FE-FCB0117CA30D}"/>
                  </a:ext>
                </a:extLst>
              </xdr:cNvPr>
              <xdr:cNvGrpSpPr/>
            </xdr:nvGrpSpPr>
            <xdr:grpSpPr>
              <a:xfrm>
                <a:off x="3259967" y="8656092"/>
                <a:ext cx="2545940" cy="275071"/>
                <a:chOff x="192948" y="8445925"/>
                <a:chExt cx="2753832" cy="274320"/>
              </a:xfrm>
              <a:effectLst>
                <a:outerShdw blurRad="50800" dist="38100" dir="2700000" algn="tl" rotWithShape="0">
                  <a:prstClr val="black">
                    <a:alpha val="40000"/>
                  </a:prstClr>
                </a:outerShdw>
              </a:effectLst>
            </xdr:grpSpPr>
            <xdr:sp macro="" textlink="">
              <xdr:nvSpPr>
                <xdr:cNvPr id="65" name="Rectangle: Top Corners Rounded 64">
                  <a:hlinkClick xmlns:r="http://schemas.openxmlformats.org/officeDocument/2006/relationships" r:id="rId17"/>
                  <a:extLst>
                    <a:ext uri="{FF2B5EF4-FFF2-40B4-BE49-F238E27FC236}">
                      <a16:creationId xmlns:a16="http://schemas.microsoft.com/office/drawing/2014/main" id="{23D48C89-F427-ED10-A4B0-1BDDCD6AE3C1}"/>
                    </a:ext>
                  </a:extLst>
                </xdr:cNvPr>
                <xdr:cNvSpPr/>
              </xdr:nvSpPr>
              <xdr:spPr>
                <a:xfrm rot="5400000">
                  <a:off x="1495620" y="726908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Performance</a:t>
                  </a:r>
                  <a:endParaRPr lang="en-AU" sz="800">
                    <a:solidFill>
                      <a:srgbClr val="51883E"/>
                    </a:solidFill>
                  </a:endParaRPr>
                </a:p>
              </xdr:txBody>
            </xdr:sp>
            <xdr:sp macro="" textlink="">
              <xdr:nvSpPr>
                <xdr:cNvPr id="66" name="Rectangle: Top Corners Rounded 65">
                  <a:extLst>
                    <a:ext uri="{FF2B5EF4-FFF2-40B4-BE49-F238E27FC236}">
                      <a16:creationId xmlns:a16="http://schemas.microsoft.com/office/drawing/2014/main" id="{91F09377-F368-1B10-ABFE-D555CA86D662}"/>
                    </a:ext>
                  </a:extLst>
                </xdr:cNvPr>
                <xdr:cNvSpPr/>
              </xdr:nvSpPr>
              <xdr:spPr>
                <a:xfrm rot="16200000">
                  <a:off x="118704" y="8520169"/>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0" name="Group 49">
                <a:extLst>
                  <a:ext uri="{FF2B5EF4-FFF2-40B4-BE49-F238E27FC236}">
                    <a16:creationId xmlns:a16="http://schemas.microsoft.com/office/drawing/2014/main" id="{E2F1FC70-F0E4-7E4C-1291-2E23FE1BB6A3}"/>
                  </a:ext>
                </a:extLst>
              </xdr:cNvPr>
              <xdr:cNvGrpSpPr/>
            </xdr:nvGrpSpPr>
            <xdr:grpSpPr>
              <a:xfrm>
                <a:off x="3259957" y="8981028"/>
                <a:ext cx="2545941" cy="275101"/>
                <a:chOff x="192947" y="8782237"/>
                <a:chExt cx="2753833" cy="274351"/>
              </a:xfrm>
              <a:effectLst>
                <a:outerShdw blurRad="50800" dist="38100" dir="2700000" algn="tl" rotWithShape="0">
                  <a:prstClr val="black">
                    <a:alpha val="40000"/>
                  </a:prstClr>
                </a:outerShdw>
              </a:effectLst>
            </xdr:grpSpPr>
            <xdr:sp macro="" textlink="">
              <xdr:nvSpPr>
                <xdr:cNvPr id="63" name="Rectangle: Top Corners Rounded 62">
                  <a:hlinkClick xmlns:r="http://schemas.openxmlformats.org/officeDocument/2006/relationships" r:id="rId18"/>
                  <a:extLst>
                    <a:ext uri="{FF2B5EF4-FFF2-40B4-BE49-F238E27FC236}">
                      <a16:creationId xmlns:a16="http://schemas.microsoft.com/office/drawing/2014/main" id="{45DF0C59-A4ED-42C1-46D7-D49B70A23EDC}"/>
                    </a:ext>
                  </a:extLst>
                </xdr:cNvPr>
                <xdr:cNvSpPr/>
              </xdr:nvSpPr>
              <xdr:spPr>
                <a:xfrm rot="5400000">
                  <a:off x="1495620" y="7605428"/>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Water</a:t>
                  </a:r>
                  <a:endParaRPr lang="en-AU" sz="800">
                    <a:solidFill>
                      <a:srgbClr val="51883E"/>
                    </a:solidFill>
                  </a:endParaRPr>
                </a:p>
              </xdr:txBody>
            </xdr:sp>
            <xdr:sp macro="" textlink="">
              <xdr:nvSpPr>
                <xdr:cNvPr id="64" name="Rectangle: Top Corners Rounded 63">
                  <a:extLst>
                    <a:ext uri="{FF2B5EF4-FFF2-40B4-BE49-F238E27FC236}">
                      <a16:creationId xmlns:a16="http://schemas.microsoft.com/office/drawing/2014/main" id="{1E037E0F-070F-2F55-6B7F-3A72EA35BD95}"/>
                    </a:ext>
                  </a:extLst>
                </xdr:cNvPr>
                <xdr:cNvSpPr/>
              </xdr:nvSpPr>
              <xdr:spPr>
                <a:xfrm rot="16200000">
                  <a:off x="118703" y="885648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1" name="Group 50">
                <a:extLst>
                  <a:ext uri="{FF2B5EF4-FFF2-40B4-BE49-F238E27FC236}">
                    <a16:creationId xmlns:a16="http://schemas.microsoft.com/office/drawing/2014/main" id="{DD0AFC85-8335-FFE9-B26C-07A070CCC481}"/>
                  </a:ext>
                </a:extLst>
              </xdr:cNvPr>
              <xdr:cNvGrpSpPr/>
            </xdr:nvGrpSpPr>
            <xdr:grpSpPr>
              <a:xfrm>
                <a:off x="3271819" y="9655606"/>
                <a:ext cx="2545954" cy="275124"/>
                <a:chOff x="192937" y="9451053"/>
                <a:chExt cx="2753846" cy="274374"/>
              </a:xfrm>
              <a:effectLst>
                <a:outerShdw blurRad="50800" dist="38100" dir="2700000" algn="tl" rotWithShape="0">
                  <a:prstClr val="black">
                    <a:alpha val="40000"/>
                  </a:prstClr>
                </a:outerShdw>
              </a:effectLst>
            </xdr:grpSpPr>
            <xdr:sp macro="" textlink="">
              <xdr:nvSpPr>
                <xdr:cNvPr id="61" name="Rectangle: Top Corners Rounded 60">
                  <a:hlinkClick xmlns:r="http://schemas.openxmlformats.org/officeDocument/2006/relationships" r:id="rId19"/>
                  <a:extLst>
                    <a:ext uri="{FF2B5EF4-FFF2-40B4-BE49-F238E27FC236}">
                      <a16:creationId xmlns:a16="http://schemas.microsoft.com/office/drawing/2014/main" id="{DD6FF638-5787-71E3-E257-1543AD7A2D62}"/>
                    </a:ext>
                  </a:extLst>
                </xdr:cNvPr>
                <xdr:cNvSpPr/>
              </xdr:nvSpPr>
              <xdr:spPr>
                <a:xfrm rot="5400000">
                  <a:off x="1495623" y="827421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Biodiversity and Land Management</a:t>
                  </a:r>
                  <a:endParaRPr lang="en-AU" sz="800">
                    <a:solidFill>
                      <a:srgbClr val="51883E"/>
                    </a:solidFill>
                  </a:endParaRPr>
                </a:p>
              </xdr:txBody>
            </xdr:sp>
            <xdr:sp macro="" textlink="">
              <xdr:nvSpPr>
                <xdr:cNvPr id="62" name="Rectangle: Top Corners Rounded 61">
                  <a:extLst>
                    <a:ext uri="{FF2B5EF4-FFF2-40B4-BE49-F238E27FC236}">
                      <a16:creationId xmlns:a16="http://schemas.microsoft.com/office/drawing/2014/main" id="{E98307AC-C6BC-854D-B9B1-7482E3B76E97}"/>
                    </a:ext>
                  </a:extLst>
                </xdr:cNvPr>
                <xdr:cNvSpPr/>
              </xdr:nvSpPr>
              <xdr:spPr>
                <a:xfrm rot="16200000">
                  <a:off x="118693" y="9525351"/>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2" name="Group 51">
                <a:extLst>
                  <a:ext uri="{FF2B5EF4-FFF2-40B4-BE49-F238E27FC236}">
                    <a16:creationId xmlns:a16="http://schemas.microsoft.com/office/drawing/2014/main" id="{F3F99393-C00D-017F-D698-F764CAB502F7}"/>
                  </a:ext>
                </a:extLst>
              </xdr:cNvPr>
              <xdr:cNvGrpSpPr/>
            </xdr:nvGrpSpPr>
            <xdr:grpSpPr>
              <a:xfrm>
                <a:off x="3259959" y="9303829"/>
                <a:ext cx="2545939" cy="275126"/>
                <a:chOff x="192949" y="9095520"/>
                <a:chExt cx="2753831" cy="274376"/>
              </a:xfrm>
              <a:effectLst>
                <a:outerShdw blurRad="50800" dist="38100" dir="2700000" algn="tl" rotWithShape="0">
                  <a:prstClr val="black">
                    <a:alpha val="40000"/>
                  </a:prstClr>
                </a:outerShdw>
              </a:effectLst>
            </xdr:grpSpPr>
            <xdr:sp macro="" textlink="">
              <xdr:nvSpPr>
                <xdr:cNvPr id="59" name="Rectangle: Top Corners Rounded 58">
                  <a:hlinkClick xmlns:r="http://schemas.openxmlformats.org/officeDocument/2006/relationships" r:id="rId20"/>
                  <a:extLst>
                    <a:ext uri="{FF2B5EF4-FFF2-40B4-BE49-F238E27FC236}">
                      <a16:creationId xmlns:a16="http://schemas.microsoft.com/office/drawing/2014/main" id="{AEF2B230-C3E0-AB3F-EDB3-D8D74A31B91E}"/>
                    </a:ext>
                  </a:extLst>
                </xdr:cNvPr>
                <xdr:cNvSpPr/>
              </xdr:nvSpPr>
              <xdr:spPr>
                <a:xfrm rot="5400000">
                  <a:off x="1495620" y="79186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Waste</a:t>
                  </a:r>
                  <a:endParaRPr lang="en-AU" sz="800">
                    <a:solidFill>
                      <a:srgbClr val="51883E"/>
                    </a:solidFill>
                  </a:endParaRPr>
                </a:p>
              </xdr:txBody>
            </xdr:sp>
            <xdr:sp macro="" textlink="">
              <xdr:nvSpPr>
                <xdr:cNvPr id="60" name="Rectangle: Top Corners Rounded 59">
                  <a:extLst>
                    <a:ext uri="{FF2B5EF4-FFF2-40B4-BE49-F238E27FC236}">
                      <a16:creationId xmlns:a16="http://schemas.microsoft.com/office/drawing/2014/main" id="{1EC986EE-A510-333C-C4A7-42C562EC3A7F}"/>
                    </a:ext>
                  </a:extLst>
                </xdr:cNvPr>
                <xdr:cNvSpPr/>
              </xdr:nvSpPr>
              <xdr:spPr>
                <a:xfrm rot="16200000">
                  <a:off x="118705" y="9169820"/>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3" name="Group 52">
                <a:extLst>
                  <a:ext uri="{FF2B5EF4-FFF2-40B4-BE49-F238E27FC236}">
                    <a16:creationId xmlns:a16="http://schemas.microsoft.com/office/drawing/2014/main" id="{15918392-A8C6-120E-5DB4-E735D8BA5653}"/>
                  </a:ext>
                </a:extLst>
              </xdr:cNvPr>
              <xdr:cNvGrpSpPr/>
            </xdr:nvGrpSpPr>
            <xdr:grpSpPr>
              <a:xfrm>
                <a:off x="3271832" y="9976577"/>
                <a:ext cx="2545943" cy="275184"/>
                <a:chOff x="192952" y="9781543"/>
                <a:chExt cx="2753835" cy="274436"/>
              </a:xfrm>
              <a:effectLst>
                <a:outerShdw blurRad="50800" dist="38100" dir="2700000" algn="tl" rotWithShape="0">
                  <a:prstClr val="black">
                    <a:alpha val="40000"/>
                  </a:prstClr>
                </a:outerShdw>
              </a:effectLst>
            </xdr:grpSpPr>
            <xdr:sp macro="" textlink="">
              <xdr:nvSpPr>
                <xdr:cNvPr id="57" name="Rectangle: Top Corners Rounded 56">
                  <a:hlinkClick xmlns:r="http://schemas.openxmlformats.org/officeDocument/2006/relationships" r:id="rId21"/>
                  <a:extLst>
                    <a:ext uri="{FF2B5EF4-FFF2-40B4-BE49-F238E27FC236}">
                      <a16:creationId xmlns:a16="http://schemas.microsoft.com/office/drawing/2014/main" id="{BAFB06E4-92E1-A6DB-39B3-4EA803BDCE2C}"/>
                    </a:ext>
                  </a:extLst>
                </xdr:cNvPr>
                <xdr:cNvSpPr/>
              </xdr:nvSpPr>
              <xdr:spPr>
                <a:xfrm rot="5400000">
                  <a:off x="1495626" y="8604817"/>
                  <a:ext cx="274320" cy="2628003"/>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Energy Consumption</a:t>
                  </a:r>
                  <a:endParaRPr lang="en-AU" sz="800">
                    <a:solidFill>
                      <a:srgbClr val="51883E"/>
                    </a:solidFill>
                  </a:endParaRPr>
                </a:p>
              </xdr:txBody>
            </xdr:sp>
            <xdr:sp macro="" textlink="">
              <xdr:nvSpPr>
                <xdr:cNvPr id="58" name="Rectangle: Top Corners Rounded 57">
                  <a:extLst>
                    <a:ext uri="{FF2B5EF4-FFF2-40B4-BE49-F238E27FC236}">
                      <a16:creationId xmlns:a16="http://schemas.microsoft.com/office/drawing/2014/main" id="{17A47A2D-AE0C-1670-3E3E-864287A5F267}"/>
                    </a:ext>
                  </a:extLst>
                </xdr:cNvPr>
                <xdr:cNvSpPr/>
              </xdr:nvSpPr>
              <xdr:spPr>
                <a:xfrm rot="16200000">
                  <a:off x="118708" y="985578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54" name="Group 53">
                <a:extLst>
                  <a:ext uri="{FF2B5EF4-FFF2-40B4-BE49-F238E27FC236}">
                    <a16:creationId xmlns:a16="http://schemas.microsoft.com/office/drawing/2014/main" id="{BFCE9809-916E-4DCA-A434-0A2128354CE2}"/>
                  </a:ext>
                </a:extLst>
              </xdr:cNvPr>
              <xdr:cNvGrpSpPr/>
            </xdr:nvGrpSpPr>
            <xdr:grpSpPr>
              <a:xfrm>
                <a:off x="3259954" y="10309460"/>
                <a:ext cx="2545946" cy="275356"/>
                <a:chOff x="192945" y="10111423"/>
                <a:chExt cx="2753839" cy="274610"/>
              </a:xfrm>
              <a:effectLst>
                <a:outerShdw blurRad="50800" dist="38100" dir="2700000" algn="tl" rotWithShape="0">
                  <a:prstClr val="black">
                    <a:alpha val="40000"/>
                  </a:prstClr>
                </a:outerShdw>
              </a:effectLst>
            </xdr:grpSpPr>
            <xdr:sp macro="" textlink="">
              <xdr:nvSpPr>
                <xdr:cNvPr id="55" name="Rectangle: Top Corners Rounded 54">
                  <a:hlinkClick xmlns:r="http://schemas.openxmlformats.org/officeDocument/2006/relationships" r:id="rId22"/>
                  <a:extLst>
                    <a:ext uri="{FF2B5EF4-FFF2-40B4-BE49-F238E27FC236}">
                      <a16:creationId xmlns:a16="http://schemas.microsoft.com/office/drawing/2014/main" id="{5B719B91-38B5-7F6E-4EAA-17258C2D16EC}"/>
                    </a:ext>
                  </a:extLst>
                </xdr:cNvPr>
                <xdr:cNvSpPr/>
              </xdr:nvSpPr>
              <xdr:spPr>
                <a:xfrm rot="5400000">
                  <a:off x="1495622" y="8934871"/>
                  <a:ext cx="274320" cy="2628004"/>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51883E"/>
                      </a:solidFill>
                    </a:rPr>
                    <a:t>Greenhouse Gas Emissions</a:t>
                  </a:r>
                  <a:endParaRPr lang="en-AU" sz="800">
                    <a:solidFill>
                      <a:srgbClr val="51883E"/>
                    </a:solidFill>
                  </a:endParaRPr>
                </a:p>
              </xdr:txBody>
            </xdr:sp>
            <xdr:sp macro="" textlink="">
              <xdr:nvSpPr>
                <xdr:cNvPr id="56" name="Rectangle: Top Corners Rounded 55">
                  <a:extLst>
                    <a:ext uri="{FF2B5EF4-FFF2-40B4-BE49-F238E27FC236}">
                      <a16:creationId xmlns:a16="http://schemas.microsoft.com/office/drawing/2014/main" id="{6FA79550-80F9-FDFD-DFA4-75F85B3EEA3D}"/>
                    </a:ext>
                  </a:extLst>
                </xdr:cNvPr>
                <xdr:cNvSpPr/>
              </xdr:nvSpPr>
              <xdr:spPr>
                <a:xfrm rot="16200000">
                  <a:off x="118701" y="10185667"/>
                  <a:ext cx="274320" cy="125832"/>
                </a:xfrm>
                <a:prstGeom prst="round2SameRect">
                  <a:avLst>
                    <a:gd name="adj1" fmla="val 22764"/>
                    <a:gd name="adj2" fmla="val 0"/>
                  </a:avLst>
                </a:prstGeom>
                <a:solidFill>
                  <a:srgbClr val="51883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sp macro="" textlink="">
          <xdr:nvSpPr>
            <xdr:cNvPr id="21" name="Rounded Rectangle 33">
              <a:extLst>
                <a:ext uri="{FF2B5EF4-FFF2-40B4-BE49-F238E27FC236}">
                  <a16:creationId xmlns:a16="http://schemas.microsoft.com/office/drawing/2014/main" id="{1852D9D6-B28B-44C7-FC90-B189DE3148F6}"/>
                </a:ext>
              </a:extLst>
            </xdr:cNvPr>
            <xdr:cNvSpPr/>
          </xdr:nvSpPr>
          <xdr:spPr>
            <a:xfrm>
              <a:off x="3119852" y="2689641"/>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412A7C"/>
                  </a:solidFill>
                  <a:latin typeface="Arial" panose="020B0604020202020204" pitchFamily="34" charset="0"/>
                  <a:cs typeface="Arial" panose="020B0604020202020204" pitchFamily="34" charset="0"/>
                </a:rPr>
                <a:t>GOVERNACE</a:t>
              </a:r>
            </a:p>
          </xdr:txBody>
        </xdr:sp>
        <xdr:grpSp>
          <xdr:nvGrpSpPr>
            <xdr:cNvPr id="22" name="Group 21">
              <a:extLst>
                <a:ext uri="{FF2B5EF4-FFF2-40B4-BE49-F238E27FC236}">
                  <a16:creationId xmlns:a16="http://schemas.microsoft.com/office/drawing/2014/main" id="{90CC8077-56C3-87C4-290B-57CFE3B9C58C}"/>
                </a:ext>
              </a:extLst>
            </xdr:cNvPr>
            <xdr:cNvGrpSpPr/>
          </xdr:nvGrpSpPr>
          <xdr:grpSpPr>
            <a:xfrm>
              <a:off x="3305672" y="2912556"/>
              <a:ext cx="2545940" cy="275071"/>
              <a:chOff x="192948" y="3226920"/>
              <a:chExt cx="2753832" cy="274320"/>
            </a:xfrm>
            <a:effectLst>
              <a:outerShdw blurRad="50800" dist="38100" dir="2700000" algn="tl" rotWithShape="0">
                <a:prstClr val="black">
                  <a:alpha val="40000"/>
                </a:prstClr>
              </a:outerShdw>
            </a:effectLst>
          </xdr:grpSpPr>
          <xdr:sp macro="" textlink="">
            <xdr:nvSpPr>
              <xdr:cNvPr id="46" name="Rectangle: Top Corners Rounded 45">
                <a:hlinkClick xmlns:r="http://schemas.openxmlformats.org/officeDocument/2006/relationships" r:id="rId23"/>
                <a:extLst>
                  <a:ext uri="{FF2B5EF4-FFF2-40B4-BE49-F238E27FC236}">
                    <a16:creationId xmlns:a16="http://schemas.microsoft.com/office/drawing/2014/main" id="{6357161E-BA84-4858-92A3-EFBA8A06E499}"/>
                  </a:ext>
                </a:extLst>
              </xdr:cNvPr>
              <xdr:cNvSpPr/>
            </xdr:nvSpPr>
            <xdr:spPr>
              <a:xfrm rot="5400000">
                <a:off x="1495620" y="205008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Performance</a:t>
                </a:r>
                <a:endParaRPr lang="en-AU" sz="800">
                  <a:solidFill>
                    <a:srgbClr val="412A7C"/>
                  </a:solidFill>
                </a:endParaRPr>
              </a:p>
            </xdr:txBody>
          </xdr:sp>
          <xdr:sp macro="" textlink="">
            <xdr:nvSpPr>
              <xdr:cNvPr id="47" name="Rectangle: Top Corners Rounded 46">
                <a:extLst>
                  <a:ext uri="{FF2B5EF4-FFF2-40B4-BE49-F238E27FC236}">
                    <a16:creationId xmlns:a16="http://schemas.microsoft.com/office/drawing/2014/main" id="{D2EF7DB1-D939-C77C-3B64-AD8DA682B1FF}"/>
                  </a:ext>
                </a:extLst>
              </xdr:cNvPr>
              <xdr:cNvSpPr/>
            </xdr:nvSpPr>
            <xdr:spPr>
              <a:xfrm rot="16200000">
                <a:off x="118704" y="330116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3" name="Group 22">
              <a:extLst>
                <a:ext uri="{FF2B5EF4-FFF2-40B4-BE49-F238E27FC236}">
                  <a16:creationId xmlns:a16="http://schemas.microsoft.com/office/drawing/2014/main" id="{98438B62-4C39-4A96-FAA4-F2BA8710BF0B}"/>
                </a:ext>
              </a:extLst>
            </xdr:cNvPr>
            <xdr:cNvGrpSpPr/>
          </xdr:nvGrpSpPr>
          <xdr:grpSpPr>
            <a:xfrm>
              <a:off x="3305672" y="3239802"/>
              <a:ext cx="2545940" cy="275071"/>
              <a:chOff x="192948" y="3559473"/>
              <a:chExt cx="2753832" cy="274320"/>
            </a:xfrm>
            <a:effectLst>
              <a:outerShdw blurRad="50800" dist="38100" dir="2700000" algn="tl" rotWithShape="0">
                <a:prstClr val="black">
                  <a:alpha val="40000"/>
                </a:prstClr>
              </a:outerShdw>
            </a:effectLst>
          </xdr:grpSpPr>
          <xdr:sp macro="" textlink="">
            <xdr:nvSpPr>
              <xdr:cNvPr id="44" name="Rectangle: Top Corners Rounded 43">
                <a:hlinkClick xmlns:r="http://schemas.openxmlformats.org/officeDocument/2006/relationships" r:id="rId24"/>
                <a:extLst>
                  <a:ext uri="{FF2B5EF4-FFF2-40B4-BE49-F238E27FC236}">
                    <a16:creationId xmlns:a16="http://schemas.microsoft.com/office/drawing/2014/main" id="{A020BBA6-DA51-18DC-0442-08E3D1C8947D}"/>
                  </a:ext>
                </a:extLst>
              </xdr:cNvPr>
              <xdr:cNvSpPr/>
            </xdr:nvSpPr>
            <xdr:spPr>
              <a:xfrm rot="5400000">
                <a:off x="1495620" y="238263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Corporate Governance</a:t>
                </a:r>
                <a:endParaRPr lang="en-AU" sz="800">
                  <a:solidFill>
                    <a:srgbClr val="412A7C"/>
                  </a:solidFill>
                </a:endParaRPr>
              </a:p>
            </xdr:txBody>
          </xdr:sp>
          <xdr:sp macro="" textlink="">
            <xdr:nvSpPr>
              <xdr:cNvPr id="45" name="Rectangle: Top Corners Rounded 44">
                <a:extLst>
                  <a:ext uri="{FF2B5EF4-FFF2-40B4-BE49-F238E27FC236}">
                    <a16:creationId xmlns:a16="http://schemas.microsoft.com/office/drawing/2014/main" id="{FB1248B0-238A-8102-C743-1D346DE0CBFB}"/>
                  </a:ext>
                </a:extLst>
              </xdr:cNvPr>
              <xdr:cNvSpPr/>
            </xdr:nvSpPr>
            <xdr:spPr>
              <a:xfrm rot="16200000">
                <a:off x="118704" y="363371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4" name="Group 23">
              <a:extLst>
                <a:ext uri="{FF2B5EF4-FFF2-40B4-BE49-F238E27FC236}">
                  <a16:creationId xmlns:a16="http://schemas.microsoft.com/office/drawing/2014/main" id="{86DF1EE8-BFC5-F7F6-86B3-D4AD319F81EC}"/>
                </a:ext>
              </a:extLst>
            </xdr:cNvPr>
            <xdr:cNvGrpSpPr/>
          </xdr:nvGrpSpPr>
          <xdr:grpSpPr>
            <a:xfrm>
              <a:off x="3305672" y="3567046"/>
              <a:ext cx="2545940" cy="275071"/>
              <a:chOff x="192948" y="3892024"/>
              <a:chExt cx="2753832" cy="274320"/>
            </a:xfrm>
            <a:effectLst>
              <a:outerShdw blurRad="50800" dist="38100" dir="2700000" algn="tl" rotWithShape="0">
                <a:prstClr val="black">
                  <a:alpha val="40000"/>
                </a:prstClr>
              </a:outerShdw>
            </a:effectLst>
          </xdr:grpSpPr>
          <xdr:sp macro="" textlink="">
            <xdr:nvSpPr>
              <xdr:cNvPr id="42" name="Rectangle: Top Corners Rounded 41">
                <a:hlinkClick xmlns:r="http://schemas.openxmlformats.org/officeDocument/2006/relationships" r:id="rId25"/>
                <a:extLst>
                  <a:ext uri="{FF2B5EF4-FFF2-40B4-BE49-F238E27FC236}">
                    <a16:creationId xmlns:a16="http://schemas.microsoft.com/office/drawing/2014/main" id="{1D13B104-BE09-7651-863E-332DD62A03EA}"/>
                  </a:ext>
                </a:extLst>
              </xdr:cNvPr>
              <xdr:cNvSpPr/>
            </xdr:nvSpPr>
            <xdr:spPr>
              <a:xfrm rot="5400000">
                <a:off x="1495620" y="2715184"/>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Oversight and Responsibility </a:t>
                </a:r>
                <a:endParaRPr lang="en-AU" sz="800">
                  <a:solidFill>
                    <a:srgbClr val="412A7C"/>
                  </a:solidFill>
                </a:endParaRPr>
              </a:p>
            </xdr:txBody>
          </xdr:sp>
          <xdr:sp macro="" textlink="">
            <xdr:nvSpPr>
              <xdr:cNvPr id="43" name="Rectangle: Top Corners Rounded 42">
                <a:extLst>
                  <a:ext uri="{FF2B5EF4-FFF2-40B4-BE49-F238E27FC236}">
                    <a16:creationId xmlns:a16="http://schemas.microsoft.com/office/drawing/2014/main" id="{911D84E5-4679-BADA-7369-BF93997CDEBF}"/>
                  </a:ext>
                </a:extLst>
              </xdr:cNvPr>
              <xdr:cNvSpPr/>
            </xdr:nvSpPr>
            <xdr:spPr>
              <a:xfrm rot="16200000">
                <a:off x="118704" y="3966268"/>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5" name="Group 24">
              <a:extLst>
                <a:ext uri="{FF2B5EF4-FFF2-40B4-BE49-F238E27FC236}">
                  <a16:creationId xmlns:a16="http://schemas.microsoft.com/office/drawing/2014/main" id="{03091E04-850E-5498-03EF-050C3C9CBA7E}"/>
                </a:ext>
              </a:extLst>
            </xdr:cNvPr>
            <xdr:cNvGrpSpPr/>
          </xdr:nvGrpSpPr>
          <xdr:grpSpPr>
            <a:xfrm>
              <a:off x="3305672" y="3916737"/>
              <a:ext cx="2545940" cy="275071"/>
              <a:chOff x="192948" y="4557130"/>
              <a:chExt cx="2753832" cy="274320"/>
            </a:xfrm>
            <a:effectLst>
              <a:outerShdw blurRad="50800" dist="38100" dir="2700000" algn="tl" rotWithShape="0">
                <a:prstClr val="black">
                  <a:alpha val="40000"/>
                </a:prstClr>
              </a:outerShdw>
            </a:effectLst>
          </xdr:grpSpPr>
          <xdr:sp macro="" textlink="">
            <xdr:nvSpPr>
              <xdr:cNvPr id="40" name="Rectangle: Top Corners Rounded 39">
                <a:hlinkClick xmlns:r="http://schemas.openxmlformats.org/officeDocument/2006/relationships" r:id="rId26"/>
                <a:extLst>
                  <a:ext uri="{FF2B5EF4-FFF2-40B4-BE49-F238E27FC236}">
                    <a16:creationId xmlns:a16="http://schemas.microsoft.com/office/drawing/2014/main" id="{9F3D4324-C734-B3BA-66DE-69056438F41E}"/>
                  </a:ext>
                </a:extLst>
              </xdr:cNvPr>
              <xdr:cNvSpPr/>
            </xdr:nvSpPr>
            <xdr:spPr>
              <a:xfrm rot="5400000">
                <a:off x="1495620" y="3380290"/>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Ethics and Integrity</a:t>
                </a:r>
                <a:endParaRPr lang="en-AU" sz="800">
                  <a:solidFill>
                    <a:srgbClr val="412A7C"/>
                  </a:solidFill>
                </a:endParaRPr>
              </a:p>
            </xdr:txBody>
          </xdr:sp>
          <xdr:sp macro="" textlink="">
            <xdr:nvSpPr>
              <xdr:cNvPr id="41" name="Rectangle: Top Corners Rounded 40">
                <a:extLst>
                  <a:ext uri="{FF2B5EF4-FFF2-40B4-BE49-F238E27FC236}">
                    <a16:creationId xmlns:a16="http://schemas.microsoft.com/office/drawing/2014/main" id="{5A149E8A-E151-C4CE-0E1B-D55061544169}"/>
                  </a:ext>
                </a:extLst>
              </xdr:cNvPr>
              <xdr:cNvSpPr/>
            </xdr:nvSpPr>
            <xdr:spPr>
              <a:xfrm rot="16200000">
                <a:off x="118704" y="4631374"/>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6" name="Group 25">
              <a:extLst>
                <a:ext uri="{FF2B5EF4-FFF2-40B4-BE49-F238E27FC236}">
                  <a16:creationId xmlns:a16="http://schemas.microsoft.com/office/drawing/2014/main" id="{D001C31D-856E-27A1-BE83-28290EFB9180}"/>
                </a:ext>
              </a:extLst>
            </xdr:cNvPr>
            <xdr:cNvGrpSpPr/>
          </xdr:nvGrpSpPr>
          <xdr:grpSpPr>
            <a:xfrm>
              <a:off x="3305672" y="4570204"/>
              <a:ext cx="2545940" cy="275071"/>
              <a:chOff x="192948" y="5221195"/>
              <a:chExt cx="2753832" cy="274320"/>
            </a:xfrm>
            <a:effectLst>
              <a:outerShdw blurRad="50800" dist="38100" dir="2700000" algn="tl" rotWithShape="0">
                <a:prstClr val="black">
                  <a:alpha val="40000"/>
                </a:prstClr>
              </a:outerShdw>
            </a:effectLst>
          </xdr:grpSpPr>
          <xdr:sp macro="" textlink="">
            <xdr:nvSpPr>
              <xdr:cNvPr id="38" name="Rectangle: Top Corners Rounded 37">
                <a:hlinkClick xmlns:r="http://schemas.openxmlformats.org/officeDocument/2006/relationships" r:id="rId27"/>
                <a:extLst>
                  <a:ext uri="{FF2B5EF4-FFF2-40B4-BE49-F238E27FC236}">
                    <a16:creationId xmlns:a16="http://schemas.microsoft.com/office/drawing/2014/main" id="{A9239842-C3FB-5455-330D-340FF109FEE4}"/>
                  </a:ext>
                </a:extLst>
              </xdr:cNvPr>
              <xdr:cNvSpPr/>
            </xdr:nvSpPr>
            <xdr:spPr>
              <a:xfrm rot="5400000">
                <a:off x="1495620" y="4044355"/>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Responsible Production</a:t>
                </a:r>
                <a:endParaRPr lang="en-AU" sz="800">
                  <a:solidFill>
                    <a:srgbClr val="412A7C"/>
                  </a:solidFill>
                </a:endParaRPr>
              </a:p>
            </xdr:txBody>
          </xdr:sp>
          <xdr:sp macro="" textlink="">
            <xdr:nvSpPr>
              <xdr:cNvPr id="39" name="Rectangle: Top Corners Rounded 38">
                <a:extLst>
                  <a:ext uri="{FF2B5EF4-FFF2-40B4-BE49-F238E27FC236}">
                    <a16:creationId xmlns:a16="http://schemas.microsoft.com/office/drawing/2014/main" id="{2E491922-8C2B-6002-F0DA-8982D499FF71}"/>
                  </a:ext>
                </a:extLst>
              </xdr:cNvPr>
              <xdr:cNvSpPr/>
            </xdr:nvSpPr>
            <xdr:spPr>
              <a:xfrm rot="16200000">
                <a:off x="118704" y="5295439"/>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7" name="Group 26">
              <a:extLst>
                <a:ext uri="{FF2B5EF4-FFF2-40B4-BE49-F238E27FC236}">
                  <a16:creationId xmlns:a16="http://schemas.microsoft.com/office/drawing/2014/main" id="{192D69EF-A4DD-86EC-20CE-4D5E27DD6CD1}"/>
                </a:ext>
              </a:extLst>
            </xdr:cNvPr>
            <xdr:cNvGrpSpPr/>
          </xdr:nvGrpSpPr>
          <xdr:grpSpPr>
            <a:xfrm>
              <a:off x="3305672" y="4242611"/>
              <a:ext cx="2545940" cy="275071"/>
              <a:chOff x="192948" y="4888289"/>
              <a:chExt cx="2753832" cy="274320"/>
            </a:xfrm>
            <a:effectLst>
              <a:outerShdw blurRad="50800" dist="38100" dir="2700000" algn="tl" rotWithShape="0">
                <a:prstClr val="black">
                  <a:alpha val="40000"/>
                </a:prstClr>
              </a:outerShdw>
            </a:effectLst>
          </xdr:grpSpPr>
          <xdr:sp macro="" textlink="">
            <xdr:nvSpPr>
              <xdr:cNvPr id="36" name="Rectangle: Top Corners Rounded 35">
                <a:hlinkClick xmlns:r="http://schemas.openxmlformats.org/officeDocument/2006/relationships" r:id="rId28"/>
                <a:extLst>
                  <a:ext uri="{FF2B5EF4-FFF2-40B4-BE49-F238E27FC236}">
                    <a16:creationId xmlns:a16="http://schemas.microsoft.com/office/drawing/2014/main" id="{75BA661D-9BEE-76B2-CE5C-C34287B3D88D}"/>
                  </a:ext>
                </a:extLst>
              </xdr:cNvPr>
              <xdr:cNvSpPr/>
            </xdr:nvSpPr>
            <xdr:spPr>
              <a:xfrm rot="5400000">
                <a:off x="1495620" y="3711449"/>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Economic Performance</a:t>
                </a:r>
                <a:endParaRPr lang="en-AU" sz="800">
                  <a:solidFill>
                    <a:srgbClr val="412A7C"/>
                  </a:solidFill>
                </a:endParaRPr>
              </a:p>
            </xdr:txBody>
          </xdr:sp>
          <xdr:sp macro="" textlink="">
            <xdr:nvSpPr>
              <xdr:cNvPr id="37" name="Rectangle: Top Corners Rounded 36">
                <a:extLst>
                  <a:ext uri="{FF2B5EF4-FFF2-40B4-BE49-F238E27FC236}">
                    <a16:creationId xmlns:a16="http://schemas.microsoft.com/office/drawing/2014/main" id="{C8485DC7-73FB-F973-583E-03914DD76E2D}"/>
                  </a:ext>
                </a:extLst>
              </xdr:cNvPr>
              <xdr:cNvSpPr/>
            </xdr:nvSpPr>
            <xdr:spPr>
              <a:xfrm rot="16200000">
                <a:off x="118704" y="4962533"/>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8" name="Group 27">
              <a:extLst>
                <a:ext uri="{FF2B5EF4-FFF2-40B4-BE49-F238E27FC236}">
                  <a16:creationId xmlns:a16="http://schemas.microsoft.com/office/drawing/2014/main" id="{F01E662A-0D09-AE76-EA86-BE246C86E981}"/>
                </a:ext>
              </a:extLst>
            </xdr:cNvPr>
            <xdr:cNvGrpSpPr/>
          </xdr:nvGrpSpPr>
          <xdr:grpSpPr>
            <a:xfrm>
              <a:off x="3305672" y="4896510"/>
              <a:ext cx="2545940" cy="275071"/>
              <a:chOff x="192948" y="5552793"/>
              <a:chExt cx="2753832" cy="274320"/>
            </a:xfrm>
            <a:effectLst>
              <a:outerShdw blurRad="50800" dist="38100" dir="2700000" algn="tl" rotWithShape="0">
                <a:prstClr val="black">
                  <a:alpha val="40000"/>
                </a:prstClr>
              </a:outerShdw>
            </a:effectLst>
          </xdr:grpSpPr>
          <xdr:sp macro="" textlink="">
            <xdr:nvSpPr>
              <xdr:cNvPr id="34" name="Rectangle: Top Corners Rounded 33">
                <a:hlinkClick xmlns:r="http://schemas.openxmlformats.org/officeDocument/2006/relationships" r:id="rId29"/>
                <a:extLst>
                  <a:ext uri="{FF2B5EF4-FFF2-40B4-BE49-F238E27FC236}">
                    <a16:creationId xmlns:a16="http://schemas.microsoft.com/office/drawing/2014/main" id="{F2D3506A-491C-E34D-5003-EC8C3665BB2E}"/>
                  </a:ext>
                </a:extLst>
              </xdr:cNvPr>
              <xdr:cNvSpPr/>
            </xdr:nvSpPr>
            <xdr:spPr>
              <a:xfrm rot="5400000">
                <a:off x="1495620" y="4375953"/>
                <a:ext cx="274320" cy="2628000"/>
              </a:xfrm>
              <a:prstGeom prst="round2Same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412A7C"/>
                    </a:solidFill>
                  </a:rPr>
                  <a:t>Our Suppliers</a:t>
                </a:r>
                <a:endParaRPr lang="en-AU" sz="800">
                  <a:solidFill>
                    <a:srgbClr val="412A7C"/>
                  </a:solidFill>
                </a:endParaRPr>
              </a:p>
            </xdr:txBody>
          </xdr:sp>
          <xdr:sp macro="" textlink="">
            <xdr:nvSpPr>
              <xdr:cNvPr id="35" name="Rectangle: Top Corners Rounded 34">
                <a:extLst>
                  <a:ext uri="{FF2B5EF4-FFF2-40B4-BE49-F238E27FC236}">
                    <a16:creationId xmlns:a16="http://schemas.microsoft.com/office/drawing/2014/main" id="{6B07647C-A4EA-40ED-9343-CB2F693CD9FA}"/>
                  </a:ext>
                </a:extLst>
              </xdr:cNvPr>
              <xdr:cNvSpPr/>
            </xdr:nvSpPr>
            <xdr:spPr>
              <a:xfrm rot="16200000">
                <a:off x="118704" y="5627037"/>
                <a:ext cx="274320" cy="125832"/>
              </a:xfrm>
              <a:prstGeom prst="round2SameRect">
                <a:avLst>
                  <a:gd name="adj1" fmla="val 22764"/>
                  <a:gd name="adj2" fmla="val 0"/>
                </a:avLst>
              </a:prstGeom>
              <a:solidFill>
                <a:srgbClr val="412A7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grpSp>
          <xdr:nvGrpSpPr>
            <xdr:cNvPr id="29" name="Group 28">
              <a:extLst>
                <a:ext uri="{FF2B5EF4-FFF2-40B4-BE49-F238E27FC236}">
                  <a16:creationId xmlns:a16="http://schemas.microsoft.com/office/drawing/2014/main" id="{CAB31DDB-467D-BB4B-CDBC-5D8A81FA8B0D}"/>
                </a:ext>
              </a:extLst>
            </xdr:cNvPr>
            <xdr:cNvGrpSpPr/>
          </xdr:nvGrpSpPr>
          <xdr:grpSpPr>
            <a:xfrm>
              <a:off x="3131721" y="9724270"/>
              <a:ext cx="2731751" cy="505190"/>
              <a:chOff x="3074147" y="10723689"/>
              <a:chExt cx="2731751" cy="505190"/>
            </a:xfrm>
          </xdr:grpSpPr>
          <xdr:grpSp>
            <xdr:nvGrpSpPr>
              <xdr:cNvPr id="30" name="Group 29">
                <a:extLst>
                  <a:ext uri="{FF2B5EF4-FFF2-40B4-BE49-F238E27FC236}">
                    <a16:creationId xmlns:a16="http://schemas.microsoft.com/office/drawing/2014/main" id="{F0824252-C44F-E961-DFDA-B1121D36B083}"/>
                  </a:ext>
                </a:extLst>
              </xdr:cNvPr>
              <xdr:cNvGrpSpPr/>
            </xdr:nvGrpSpPr>
            <xdr:grpSpPr>
              <a:xfrm>
                <a:off x="3259952" y="10953495"/>
                <a:ext cx="2545946" cy="275384"/>
                <a:chOff x="3271821" y="10945459"/>
                <a:chExt cx="2545946" cy="275384"/>
              </a:xfrm>
            </xdr:grpSpPr>
            <xdr:sp macro="" textlink="">
              <xdr:nvSpPr>
                <xdr:cNvPr id="32" name="Rectangle: Top Corners Rounded 31">
                  <a:hlinkClick xmlns:r="http://schemas.openxmlformats.org/officeDocument/2006/relationships" r:id="rId30"/>
                  <a:extLst>
                    <a:ext uri="{FF2B5EF4-FFF2-40B4-BE49-F238E27FC236}">
                      <a16:creationId xmlns:a16="http://schemas.microsoft.com/office/drawing/2014/main" id="{FF5732F0-CC13-83B8-0397-FA5426870815}"/>
                    </a:ext>
                  </a:extLst>
                </xdr:cNvPr>
                <xdr:cNvSpPr/>
              </xdr:nvSpPr>
              <xdr:spPr>
                <a:xfrm rot="5400000">
                  <a:off x="4465429" y="9868505"/>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Gold Mine</a:t>
                  </a:r>
                  <a:endParaRPr lang="en-AU" sz="800">
                    <a:solidFill>
                      <a:srgbClr val="264D58"/>
                    </a:solidFill>
                  </a:endParaRPr>
                </a:p>
              </xdr:txBody>
            </xdr:sp>
            <xdr:sp macro="" textlink="">
              <xdr:nvSpPr>
                <xdr:cNvPr id="33" name="Rectangle: Top Corners Rounded 32">
                  <a:extLst>
                    <a:ext uri="{FF2B5EF4-FFF2-40B4-BE49-F238E27FC236}">
                      <a16:creationId xmlns:a16="http://schemas.microsoft.com/office/drawing/2014/main" id="{528561CF-8A79-F936-6D06-EF44EE89E833}"/>
                    </a:ext>
                  </a:extLst>
                </xdr:cNvPr>
                <xdr:cNvSpPr/>
              </xdr:nvSpPr>
              <xdr:spPr>
                <a:xfrm rot="16200000">
                  <a:off x="3192455" y="11024825"/>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sp macro="" textlink="">
            <xdr:nvSpPr>
              <xdr:cNvPr id="31" name="Rounded Rectangle 33">
                <a:extLst>
                  <a:ext uri="{FF2B5EF4-FFF2-40B4-BE49-F238E27FC236}">
                    <a16:creationId xmlns:a16="http://schemas.microsoft.com/office/drawing/2014/main" id="{00B870BF-5101-9875-2FAC-A660D73A5EC0}"/>
                  </a:ext>
                </a:extLst>
              </xdr:cNvPr>
              <xdr:cNvSpPr/>
            </xdr:nvSpPr>
            <xdr:spPr>
              <a:xfrm>
                <a:off x="3074147" y="10723689"/>
                <a:ext cx="2645092" cy="222916"/>
              </a:xfrm>
              <a:prstGeom prst="roundRect">
                <a:avLst>
                  <a:gd name="adj" fmla="val 10256"/>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144000" tIns="0" rIns="36000" bIns="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lang="en-US" sz="1000" b="1" spc="15">
                    <a:solidFill>
                      <a:srgbClr val="264D58"/>
                    </a:solidFill>
                    <a:latin typeface="Arial" panose="020B0604020202020204" pitchFamily="34" charset="0"/>
                    <a:cs typeface="Arial" panose="020B0604020202020204" pitchFamily="34" charset="0"/>
                  </a:rPr>
                  <a:t>GRUYERE OPERATIONS</a:t>
                </a:r>
              </a:p>
            </xdr:txBody>
          </xdr:sp>
        </xdr:grpSp>
      </xdr:grpSp>
      <xdr:sp macro="" textlink="">
        <xdr:nvSpPr>
          <xdr:cNvPr id="10" name="Rectangle: Top Corners Rounded 9">
            <a:hlinkClick xmlns:r="http://schemas.openxmlformats.org/officeDocument/2006/relationships" r:id="rId31"/>
            <a:extLst>
              <a:ext uri="{FF2B5EF4-FFF2-40B4-BE49-F238E27FC236}">
                <a16:creationId xmlns:a16="http://schemas.microsoft.com/office/drawing/2014/main" id="{8AB7658D-4D4A-DAC8-8922-DE2D775CE43A}"/>
              </a:ext>
            </a:extLst>
          </xdr:cNvPr>
          <xdr:cNvSpPr/>
        </xdr:nvSpPr>
        <xdr:spPr>
          <a:xfrm rot="5400000">
            <a:off x="4511134" y="9209223"/>
            <a:ext cx="275065" cy="2429611"/>
          </a:xfrm>
          <a:prstGeom prst="round2SameRect">
            <a:avLst/>
          </a:prstGeom>
          <a:solidFill>
            <a:sysClr val="window" lastClr="FFFFFF"/>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vert270"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en-AU" sz="1000">
                <a:solidFill>
                  <a:srgbClr val="264D58"/>
                </a:solidFill>
              </a:rPr>
              <a:t>Gruyere Tailings Facilities</a:t>
            </a:r>
            <a:endParaRPr lang="en-AU" sz="800">
              <a:solidFill>
                <a:srgbClr val="264D58"/>
              </a:solidFill>
            </a:endParaRPr>
          </a:p>
        </xdr:txBody>
      </xdr:sp>
      <xdr:sp macro="" textlink="">
        <xdr:nvSpPr>
          <xdr:cNvPr id="11" name="Rectangle: Top Corners Rounded 10">
            <a:extLst>
              <a:ext uri="{FF2B5EF4-FFF2-40B4-BE49-F238E27FC236}">
                <a16:creationId xmlns:a16="http://schemas.microsoft.com/office/drawing/2014/main" id="{E21D8C7F-7250-5A1F-F466-430D8835ACDF}"/>
              </a:ext>
            </a:extLst>
          </xdr:cNvPr>
          <xdr:cNvSpPr/>
        </xdr:nvSpPr>
        <xdr:spPr>
          <a:xfrm rot="16200000">
            <a:off x="3238160" y="10365543"/>
            <a:ext cx="275065" cy="116333"/>
          </a:xfrm>
          <a:prstGeom prst="round2SameRect">
            <a:avLst>
              <a:gd name="adj1" fmla="val 22764"/>
              <a:gd name="adj2" fmla="val 0"/>
            </a:avLst>
          </a:prstGeom>
          <a:solidFill>
            <a:srgbClr val="264D5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AU"/>
          </a:p>
        </xdr:txBody>
      </xdr: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goldroad.com.au/wp-content/uploads/2023/12/Corporate-Code-of-Conduct.pdf" TargetMode="External"/><Relationship Id="rId2" Type="http://schemas.openxmlformats.org/officeDocument/2006/relationships/hyperlink" Target="https://goldroad.com.au/wp-content/uploads/2023/10/Whistleblower-Policy.pdf" TargetMode="External"/><Relationship Id="rId1" Type="http://schemas.openxmlformats.org/officeDocument/2006/relationships/hyperlink" Target="https://goldroad.com.au/wp-content/uploads/2023/12/Anti-Bribery-and-Corruption-Policy.pdf" TargetMode="Externa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8" Type="http://schemas.openxmlformats.org/officeDocument/2006/relationships/hyperlink" Target="http://[s2l10];/" TargetMode="External"/><Relationship Id="rId13" Type="http://schemas.openxmlformats.org/officeDocument/2006/relationships/hyperlink" Target="http://[s2l16];/" TargetMode="External"/><Relationship Id="rId18" Type="http://schemas.openxmlformats.org/officeDocument/2006/relationships/hyperlink" Target="http://[s2l21];/" TargetMode="External"/><Relationship Id="rId3" Type="http://schemas.openxmlformats.org/officeDocument/2006/relationships/hyperlink" Target="http://[s2l4];/" TargetMode="External"/><Relationship Id="rId21" Type="http://schemas.openxmlformats.org/officeDocument/2006/relationships/printerSettings" Target="../printerSettings/printerSettings3.bin"/><Relationship Id="rId7" Type="http://schemas.openxmlformats.org/officeDocument/2006/relationships/hyperlink" Target="http://[s2l9];/" TargetMode="External"/><Relationship Id="rId12" Type="http://schemas.openxmlformats.org/officeDocument/2006/relationships/hyperlink" Target="http://[s2l14];/" TargetMode="External"/><Relationship Id="rId17" Type="http://schemas.openxmlformats.org/officeDocument/2006/relationships/hyperlink" Target="http://[s2l20];/" TargetMode="External"/><Relationship Id="rId2" Type="http://schemas.openxmlformats.org/officeDocument/2006/relationships/hyperlink" Target="http://[s2l3];/" TargetMode="External"/><Relationship Id="rId16" Type="http://schemas.openxmlformats.org/officeDocument/2006/relationships/hyperlink" Target="http://[s2l19];/" TargetMode="External"/><Relationship Id="rId20" Type="http://schemas.openxmlformats.org/officeDocument/2006/relationships/hyperlink" Target="http://[s2l23];/" TargetMode="External"/><Relationship Id="rId1" Type="http://schemas.openxmlformats.org/officeDocument/2006/relationships/hyperlink" Target="http://[s2l0];/" TargetMode="External"/><Relationship Id="rId6" Type="http://schemas.openxmlformats.org/officeDocument/2006/relationships/hyperlink" Target="http://[s2l8];/" TargetMode="External"/><Relationship Id="rId11" Type="http://schemas.openxmlformats.org/officeDocument/2006/relationships/hyperlink" Target="http://[s2l13];/" TargetMode="External"/><Relationship Id="rId5" Type="http://schemas.openxmlformats.org/officeDocument/2006/relationships/hyperlink" Target="http://[s2l7];/" TargetMode="External"/><Relationship Id="rId15" Type="http://schemas.openxmlformats.org/officeDocument/2006/relationships/hyperlink" Target="http://[s2l18];/" TargetMode="External"/><Relationship Id="rId10" Type="http://schemas.openxmlformats.org/officeDocument/2006/relationships/hyperlink" Target="http://[s2l12];/" TargetMode="External"/><Relationship Id="rId19" Type="http://schemas.openxmlformats.org/officeDocument/2006/relationships/hyperlink" Target="http://[s2l22];/" TargetMode="External"/><Relationship Id="rId4" Type="http://schemas.openxmlformats.org/officeDocument/2006/relationships/hyperlink" Target="http://[s2l5];/" TargetMode="External"/><Relationship Id="rId9" Type="http://schemas.openxmlformats.org/officeDocument/2006/relationships/hyperlink" Target="http://[s2l11];/" TargetMode="External"/><Relationship Id="rId14" Type="http://schemas.openxmlformats.org/officeDocument/2006/relationships/hyperlink" Target="http://[s2l17];/" TargetMode="External"/><Relationship Id="rId2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B5BFD-94B5-4CE2-84DE-02B5C59CD842}">
  <sheetPr>
    <tabColor rgb="FF786D5C"/>
  </sheetPr>
  <dimension ref="A1:R44"/>
  <sheetViews>
    <sheetView showGridLines="0" workbookViewId="0">
      <selection activeCell="R9" sqref="A1:XFD1048576"/>
    </sheetView>
  </sheetViews>
  <sheetFormatPr defaultColWidth="0" defaultRowHeight="15" zeroHeight="1"/>
  <cols>
    <col min="1" max="18" width="9.140625" customWidth="1"/>
    <col min="19" max="16384" width="9.14062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sheetData>
  <sheetProtection algorithmName="SHA-512" hashValue="4XkWOcjGuHQvu3XOSHcjjRwHIDqLMtH+YSswKEve9KQQdLdtTjeNR/m+7UVEfedirDZ6HwEXYcIO1rtZBs+F7A==" saltValue="PAb0zcumkLo7yrwQvQXQQQ==" spinCount="100000" sheet="1" formatCells="0" formatColumns="0" formatRows="0" insertColumns="0" insertRows="0" insertHyperlinks="0" deleteColumns="0" deleteRows="0" sort="0" autoFilter="0" pivotTables="0"/>
  <pageMargins left="0.70866141732283472" right="0.70866141732283472" top="0.74803149606299213" bottom="0.74803149606299213" header="0.31496062992125984" footer="0.31496062992125984"/>
  <pageSetup paperSize="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4D2A1-6832-4F22-BCB9-945DDF373487}">
  <sheetPr>
    <tabColor rgb="FF412A7C"/>
    <pageSetUpPr fitToPage="1"/>
  </sheetPr>
  <dimension ref="A1:R96"/>
  <sheetViews>
    <sheetView showGridLines="0" zoomScale="85" zoomScaleNormal="85" workbookViewId="0">
      <selection activeCell="B9" sqref="B9"/>
    </sheetView>
  </sheetViews>
  <sheetFormatPr defaultColWidth="0" defaultRowHeight="0" customHeight="1" zeroHeight="1"/>
  <cols>
    <col min="1" max="1" width="3.7109375" style="38" customWidth="1"/>
    <col min="2" max="5" width="10.28515625" style="38" customWidth="1"/>
    <col min="6" max="6" width="3.7109375" style="38" customWidth="1"/>
    <col min="7" max="7" width="50" style="38" customWidth="1"/>
    <col min="8" max="12" width="20.7109375" style="38" customWidth="1"/>
    <col min="13" max="13" width="9.85546875" style="38" customWidth="1"/>
    <col min="14" max="15" width="9.85546875" style="38" hidden="1" customWidth="1"/>
    <col min="16" max="18" width="0" style="38" hidden="1" customWidth="1"/>
    <col min="19" max="16384" width="9.85546875" style="38" hidden="1"/>
  </cols>
  <sheetData>
    <row r="1" spans="2:13" ht="15"/>
    <row r="2" spans="2:13" ht="15">
      <c r="G2" s="181"/>
    </row>
    <row r="3" spans="2:13" ht="15"/>
    <row r="4" spans="2:13" ht="15">
      <c r="G4" s="181"/>
    </row>
    <row r="5" spans="2:13" ht="15">
      <c r="B5" s="1358"/>
      <c r="C5" s="1358"/>
      <c r="D5" s="1358"/>
      <c r="E5" s="1358"/>
      <c r="G5" s="1358"/>
      <c r="H5" s="1358"/>
      <c r="I5" s="1358"/>
      <c r="J5" s="1358"/>
      <c r="K5" s="1358"/>
      <c r="L5" s="1358"/>
      <c r="M5" s="1358"/>
    </row>
    <row r="6" spans="2:13" ht="20.25">
      <c r="B6" s="1495" t="s">
        <v>0</v>
      </c>
      <c r="C6" s="1495"/>
      <c r="D6" s="1495"/>
      <c r="E6" s="1495"/>
      <c r="G6" s="1357" t="s">
        <v>392</v>
      </c>
      <c r="H6" s="1358"/>
      <c r="I6" s="1358"/>
      <c r="J6" s="1358"/>
      <c r="K6" s="1358"/>
      <c r="L6" s="1358"/>
      <c r="M6" s="1358"/>
    </row>
    <row r="7" spans="2:13" ht="15.75" thickBot="1">
      <c r="B7" s="1360"/>
      <c r="C7" s="1360"/>
      <c r="D7" s="1360"/>
      <c r="E7" s="1360"/>
      <c r="G7" s="1360"/>
      <c r="H7" s="1360"/>
      <c r="I7" s="1360"/>
      <c r="J7" s="1360"/>
      <c r="K7" s="1360"/>
      <c r="L7" s="1360"/>
      <c r="M7" s="1360"/>
    </row>
    <row r="8" spans="2:13" ht="15"/>
    <row r="9" spans="2:13" ht="122.25" customHeight="1">
      <c r="G9" s="1500" t="s">
        <v>1118</v>
      </c>
      <c r="H9" s="1500"/>
      <c r="I9" s="1500"/>
      <c r="J9" s="1500"/>
      <c r="K9" s="1500"/>
      <c r="L9" s="1500"/>
      <c r="M9" s="286"/>
    </row>
    <row r="10" spans="2:13" ht="15" customHeight="1">
      <c r="G10" s="1500"/>
      <c r="H10" s="1500"/>
      <c r="I10" s="1500"/>
      <c r="J10" s="1500"/>
      <c r="K10" s="1500"/>
      <c r="L10" s="1500"/>
      <c r="M10" s="286"/>
    </row>
    <row r="11" spans="2:13" ht="27" customHeight="1">
      <c r="G11" s="1500"/>
      <c r="H11" s="1500"/>
      <c r="I11" s="1500"/>
      <c r="J11" s="1500"/>
      <c r="K11" s="1500"/>
      <c r="L11" s="1500"/>
      <c r="M11" s="286"/>
    </row>
    <row r="12" spans="2:13" ht="15">
      <c r="G12" s="286"/>
      <c r="H12" s="286"/>
      <c r="I12" s="286"/>
      <c r="J12" s="286"/>
      <c r="K12" s="286"/>
      <c r="L12" s="286"/>
      <c r="M12" s="286"/>
    </row>
    <row r="13" spans="2:13" ht="15" customHeight="1">
      <c r="H13" s="214"/>
      <c r="I13" s="214"/>
      <c r="J13" s="214"/>
      <c r="K13" s="214"/>
      <c r="L13" s="214"/>
      <c r="M13" s="214"/>
    </row>
    <row r="14" spans="2:13" ht="15" customHeight="1">
      <c r="G14" s="277" t="s">
        <v>393</v>
      </c>
      <c r="H14" s="214"/>
      <c r="I14" s="214"/>
      <c r="J14" s="214"/>
      <c r="K14" s="214"/>
      <c r="L14" s="214"/>
      <c r="M14" s="214"/>
    </row>
    <row r="15" spans="2:13" ht="15">
      <c r="G15" s="281" t="s">
        <v>892</v>
      </c>
      <c r="H15" s="214"/>
      <c r="I15" s="214"/>
      <c r="J15" s="214"/>
      <c r="K15" s="214"/>
      <c r="L15" s="214"/>
      <c r="M15" s="214"/>
    </row>
    <row r="16" spans="2:13" ht="15">
      <c r="G16" s="281" t="s">
        <v>391</v>
      </c>
      <c r="H16" s="214"/>
      <c r="I16" s="214"/>
      <c r="J16" s="214"/>
      <c r="K16" s="214"/>
      <c r="L16" s="214"/>
      <c r="M16" s="214"/>
    </row>
    <row r="17" spans="7:15" ht="15">
      <c r="G17" s="281" t="s">
        <v>389</v>
      </c>
      <c r="H17" s="214"/>
      <c r="I17" s="214"/>
      <c r="J17" s="214"/>
      <c r="K17" s="214"/>
      <c r="L17" s="214"/>
      <c r="M17" s="214"/>
    </row>
    <row r="18" spans="7:15" ht="15">
      <c r="G18" s="282"/>
      <c r="H18" s="214"/>
      <c r="I18" s="214"/>
      <c r="J18" s="214"/>
      <c r="K18" s="214"/>
      <c r="L18" s="214"/>
      <c r="M18" s="214"/>
    </row>
    <row r="19" spans="7:15" ht="15">
      <c r="O19" s="147"/>
    </row>
    <row r="20" spans="7:15" ht="15">
      <c r="G20" s="113" t="s">
        <v>394</v>
      </c>
      <c r="J20"/>
    </row>
    <row r="21" spans="7:15" ht="15">
      <c r="G21" s="277" t="s">
        <v>1173</v>
      </c>
      <c r="J21"/>
    </row>
    <row r="22" spans="7:15" ht="15">
      <c r="G22" s="791"/>
      <c r="H22" s="1141" t="s">
        <v>395</v>
      </c>
      <c r="I22" s="1141" t="s">
        <v>401</v>
      </c>
      <c r="J22" s="267"/>
      <c r="K22" s="267"/>
      <c r="L22" s="267"/>
      <c r="M22" s="267"/>
    </row>
    <row r="23" spans="7:15" ht="15">
      <c r="G23" s="792" t="s">
        <v>396</v>
      </c>
      <c r="H23" s="1142">
        <v>1</v>
      </c>
      <c r="I23" s="1142">
        <v>1</v>
      </c>
      <c r="J23" s="267"/>
      <c r="K23" s="267"/>
      <c r="L23" s="267"/>
      <c r="M23" s="267"/>
    </row>
    <row r="24" spans="7:15" ht="15">
      <c r="G24" s="793" t="s">
        <v>397</v>
      </c>
      <c r="H24" s="1143">
        <v>0</v>
      </c>
      <c r="I24" s="1143">
        <v>0</v>
      </c>
      <c r="J24" s="267"/>
      <c r="K24" s="267"/>
      <c r="L24" s="267"/>
      <c r="M24" s="267"/>
    </row>
    <row r="25" spans="7:15" ht="15">
      <c r="G25" s="150"/>
      <c r="J25" s="150"/>
    </row>
    <row r="26" spans="7:15" ht="15">
      <c r="G26" s="150"/>
      <c r="J26" s="150"/>
    </row>
    <row r="27" spans="7:15" ht="15">
      <c r="G27" s="113" t="s">
        <v>398</v>
      </c>
      <c r="H27" s="179"/>
      <c r="I27" s="179"/>
      <c r="J27" s="179"/>
      <c r="K27" s="179"/>
    </row>
    <row r="28" spans="7:15" ht="15">
      <c r="G28" s="277" t="s">
        <v>399</v>
      </c>
      <c r="H28" s="179"/>
      <c r="I28" s="179"/>
      <c r="J28" s="179"/>
      <c r="K28" s="179"/>
    </row>
    <row r="29" spans="7:15" ht="15">
      <c r="G29" s="791"/>
      <c r="H29" s="794" t="s">
        <v>395</v>
      </c>
      <c r="I29" s="794" t="s">
        <v>401</v>
      </c>
      <c r="J29" s="794" t="s">
        <v>402</v>
      </c>
      <c r="K29" s="794" t="s">
        <v>403</v>
      </c>
      <c r="L29" s="794" t="s">
        <v>404</v>
      </c>
    </row>
    <row r="30" spans="7:15" ht="15">
      <c r="G30" s="1302"/>
      <c r="H30" s="768" t="s">
        <v>933</v>
      </c>
      <c r="I30" s="768" t="s">
        <v>933</v>
      </c>
      <c r="J30" s="768" t="s">
        <v>933</v>
      </c>
      <c r="K30" s="768" t="s">
        <v>933</v>
      </c>
      <c r="L30" s="768" t="s">
        <v>933</v>
      </c>
    </row>
    <row r="31" spans="7:15" ht="17.25">
      <c r="G31" s="792" t="s">
        <v>1029</v>
      </c>
      <c r="H31" s="820">
        <v>0</v>
      </c>
      <c r="I31" s="820">
        <v>0</v>
      </c>
      <c r="J31" s="820">
        <v>0</v>
      </c>
      <c r="K31" s="820">
        <v>0</v>
      </c>
      <c r="L31" s="820">
        <v>0</v>
      </c>
    </row>
    <row r="32" spans="7:15" ht="17.25">
      <c r="G32" s="795" t="s">
        <v>1030</v>
      </c>
      <c r="H32" s="1147">
        <f>76216+28300+200000+31000</f>
        <v>335516</v>
      </c>
      <c r="I32" s="1147">
        <v>285000</v>
      </c>
      <c r="J32" s="1147">
        <v>106000</v>
      </c>
      <c r="K32" s="1147">
        <v>88000</v>
      </c>
      <c r="L32" s="1147">
        <v>55000</v>
      </c>
    </row>
    <row r="33" spans="7:12" ht="15">
      <c r="G33" s="796" t="s">
        <v>400</v>
      </c>
      <c r="H33" s="1148">
        <f>SUM(H31:H32)</f>
        <v>335516</v>
      </c>
      <c r="I33" s="1148">
        <f>SUM(I31:I32)</f>
        <v>285000</v>
      </c>
      <c r="J33" s="1148">
        <f>SUM(J31:J32)</f>
        <v>106000</v>
      </c>
      <c r="K33" s="1148">
        <f>SUM(K31:K32)</f>
        <v>88000</v>
      </c>
      <c r="L33" s="1148">
        <f>SUM(L31:L32)</f>
        <v>55000</v>
      </c>
    </row>
    <row r="34" spans="7:12" ht="15" customHeight="1">
      <c r="G34" s="280" t="s">
        <v>1119</v>
      </c>
      <c r="H34" s="267"/>
      <c r="I34" s="267"/>
      <c r="J34" s="267"/>
      <c r="K34" s="267"/>
      <c r="L34" s="267"/>
    </row>
    <row r="35" spans="7:12" ht="15" customHeight="1">
      <c r="G35" s="280" t="s">
        <v>1028</v>
      </c>
      <c r="H35" s="267"/>
      <c r="I35" s="267"/>
      <c r="J35" s="267"/>
      <c r="K35" s="267"/>
      <c r="L35" s="267"/>
    </row>
    <row r="36" spans="7:12" ht="15" customHeight="1">
      <c r="G36" s="267"/>
      <c r="H36" s="267"/>
      <c r="I36" s="267"/>
      <c r="J36" s="267"/>
      <c r="K36" s="267"/>
      <c r="L36" s="267"/>
    </row>
    <row r="37" spans="7:12" ht="15" customHeight="1">
      <c r="G37" s="267"/>
      <c r="H37" s="267"/>
      <c r="I37" s="267"/>
      <c r="J37" s="267"/>
      <c r="K37" s="267"/>
      <c r="L37" s="267"/>
    </row>
    <row r="38" spans="7:12" ht="15">
      <c r="G38" s="277" t="s">
        <v>798</v>
      </c>
      <c r="H38" s="267"/>
      <c r="I38" s="267"/>
      <c r="J38" s="283"/>
      <c r="K38" s="267"/>
      <c r="L38" s="267"/>
    </row>
    <row r="39" spans="7:12" ht="15">
      <c r="G39" s="797"/>
      <c r="H39" s="1141" t="s">
        <v>395</v>
      </c>
      <c r="I39" s="1141" t="s">
        <v>401</v>
      </c>
      <c r="J39" s="1141" t="s">
        <v>402</v>
      </c>
      <c r="K39" s="1141" t="s">
        <v>403</v>
      </c>
      <c r="L39" s="1141" t="s">
        <v>404</v>
      </c>
    </row>
    <row r="40" spans="7:12" ht="15">
      <c r="G40" s="798" t="s">
        <v>405</v>
      </c>
      <c r="H40" s="1144">
        <v>1</v>
      </c>
      <c r="I40" s="1144">
        <v>0</v>
      </c>
      <c r="J40" s="1144">
        <v>0</v>
      </c>
      <c r="K40" s="1144">
        <v>0</v>
      </c>
      <c r="L40" s="1144">
        <v>0</v>
      </c>
    </row>
    <row r="41" spans="7:12" ht="15">
      <c r="G41" s="799" t="s">
        <v>406</v>
      </c>
      <c r="H41" s="1145">
        <v>1</v>
      </c>
      <c r="I41" s="1145">
        <v>0</v>
      </c>
      <c r="J41" s="1145">
        <v>0</v>
      </c>
      <c r="K41" s="1145">
        <v>0</v>
      </c>
      <c r="L41" s="1145">
        <v>0</v>
      </c>
    </row>
    <row r="42" spans="7:12" ht="15">
      <c r="G42" s="798" t="s">
        <v>407</v>
      </c>
      <c r="H42" s="1144">
        <v>0</v>
      </c>
      <c r="I42" s="1144">
        <v>0</v>
      </c>
      <c r="J42" s="1144">
        <v>0</v>
      </c>
      <c r="K42" s="1144">
        <v>0</v>
      </c>
      <c r="L42" s="1144">
        <v>0</v>
      </c>
    </row>
    <row r="43" spans="7:12" ht="15">
      <c r="G43" s="799" t="s">
        <v>408</v>
      </c>
      <c r="H43" s="1145">
        <v>0</v>
      </c>
      <c r="I43" s="1145">
        <v>0</v>
      </c>
      <c r="J43" s="1145">
        <v>0</v>
      </c>
      <c r="K43" s="1145">
        <v>0</v>
      </c>
      <c r="L43" s="1145">
        <v>0</v>
      </c>
    </row>
    <row r="44" spans="7:12" ht="15">
      <c r="G44" s="800" t="s">
        <v>409</v>
      </c>
      <c r="H44" s="1146">
        <v>0</v>
      </c>
      <c r="I44" s="1146">
        <v>0</v>
      </c>
      <c r="J44" s="1146">
        <v>0</v>
      </c>
      <c r="K44" s="1146">
        <v>0</v>
      </c>
      <c r="L44" s="1146">
        <v>0</v>
      </c>
    </row>
    <row r="45" spans="7:12" ht="13.9" customHeight="1">
      <c r="G45" s="284"/>
      <c r="H45" s="284"/>
      <c r="I45" s="284"/>
      <c r="J45" s="284"/>
      <c r="K45" s="267"/>
      <c r="L45" s="267"/>
    </row>
    <row r="46" spans="7:12" ht="15">
      <c r="G46" s="279"/>
      <c r="H46" s="267"/>
      <c r="I46" s="267"/>
      <c r="J46" s="279"/>
      <c r="K46" s="267"/>
      <c r="L46" s="267"/>
    </row>
    <row r="47" spans="7:12" ht="15">
      <c r="G47" s="277" t="s">
        <v>797</v>
      </c>
      <c r="H47" s="267"/>
      <c r="I47" s="267"/>
      <c r="J47" s="283"/>
      <c r="K47" s="267"/>
      <c r="L47" s="267"/>
    </row>
    <row r="48" spans="7:12" ht="15">
      <c r="G48" s="797"/>
      <c r="H48" s="1141" t="s">
        <v>395</v>
      </c>
      <c r="I48" s="1141" t="s">
        <v>401</v>
      </c>
      <c r="J48" s="1141" t="s">
        <v>402</v>
      </c>
      <c r="K48" s="1141" t="s">
        <v>403</v>
      </c>
      <c r="L48" s="1141" t="s">
        <v>404</v>
      </c>
    </row>
    <row r="49" spans="7:12" ht="14.25" customHeight="1">
      <c r="G49" s="798" t="s">
        <v>405</v>
      </c>
      <c r="H49" s="1144">
        <v>0</v>
      </c>
      <c r="I49" s="1144">
        <v>0</v>
      </c>
      <c r="J49" s="1144">
        <v>0</v>
      </c>
      <c r="K49" s="1144">
        <v>0</v>
      </c>
      <c r="L49" s="1144">
        <v>0</v>
      </c>
    </row>
    <row r="50" spans="7:12" ht="15">
      <c r="G50" s="799" t="s">
        <v>406</v>
      </c>
      <c r="H50" s="1145">
        <v>0</v>
      </c>
      <c r="I50" s="1145">
        <v>0</v>
      </c>
      <c r="J50" s="1145">
        <v>0</v>
      </c>
      <c r="K50" s="1145">
        <v>0</v>
      </c>
      <c r="L50" s="1145">
        <v>0</v>
      </c>
    </row>
    <row r="51" spans="7:12" ht="15">
      <c r="G51" s="798" t="s">
        <v>407</v>
      </c>
      <c r="H51" s="1144">
        <v>0</v>
      </c>
      <c r="I51" s="1144">
        <v>0</v>
      </c>
      <c r="J51" s="1144">
        <v>0</v>
      </c>
      <c r="K51" s="1144">
        <v>0</v>
      </c>
      <c r="L51" s="1144">
        <v>0</v>
      </c>
    </row>
    <row r="52" spans="7:12" ht="15">
      <c r="G52" s="799" t="s">
        <v>408</v>
      </c>
      <c r="H52" s="1145">
        <v>0</v>
      </c>
      <c r="I52" s="1145">
        <v>0</v>
      </c>
      <c r="J52" s="1145">
        <v>0</v>
      </c>
      <c r="K52" s="1145">
        <v>0</v>
      </c>
      <c r="L52" s="1145">
        <v>0</v>
      </c>
    </row>
    <row r="53" spans="7:12" ht="15">
      <c r="G53" s="800" t="s">
        <v>409</v>
      </c>
      <c r="H53" s="1146">
        <v>0</v>
      </c>
      <c r="I53" s="1146">
        <v>0</v>
      </c>
      <c r="J53" s="1146">
        <v>0</v>
      </c>
      <c r="K53" s="1146">
        <v>0</v>
      </c>
      <c r="L53" s="1146">
        <v>0</v>
      </c>
    </row>
    <row r="54" spans="7:12" ht="15">
      <c r="G54" s="267"/>
      <c r="H54" s="267"/>
      <c r="I54" s="267"/>
      <c r="J54" s="267"/>
      <c r="K54" s="267"/>
      <c r="L54" s="267"/>
    </row>
    <row r="55" spans="7:12" ht="15"/>
    <row r="56" spans="7:12" ht="18" customHeight="1">
      <c r="G56" s="113" t="s">
        <v>410</v>
      </c>
    </row>
    <row r="57" spans="7:12" ht="15">
      <c r="G57" s="113" t="s">
        <v>411</v>
      </c>
    </row>
    <row r="58" spans="7:12" ht="15">
      <c r="G58" s="277" t="s">
        <v>1177</v>
      </c>
      <c r="H58" s="267"/>
      <c r="I58" s="267"/>
      <c r="J58" s="267"/>
      <c r="K58" s="267"/>
    </row>
    <row r="59" spans="7:12" ht="15">
      <c r="G59" s="797"/>
      <c r="H59" s="1141" t="s">
        <v>395</v>
      </c>
      <c r="I59" s="1141" t="s">
        <v>401</v>
      </c>
      <c r="J59" s="1141" t="s">
        <v>402</v>
      </c>
      <c r="K59" s="1141" t="s">
        <v>403</v>
      </c>
    </row>
    <row r="60" spans="7:12" ht="15">
      <c r="G60" s="801" t="s">
        <v>412</v>
      </c>
      <c r="H60" s="1149">
        <v>0</v>
      </c>
      <c r="I60" s="752">
        <v>0</v>
      </c>
      <c r="J60" s="1149">
        <v>0</v>
      </c>
      <c r="K60" s="1149">
        <v>0</v>
      </c>
    </row>
    <row r="61" spans="7:12" ht="15">
      <c r="G61" s="802" t="s">
        <v>413</v>
      </c>
      <c r="H61" s="1150">
        <v>0</v>
      </c>
      <c r="I61" s="1151">
        <v>0</v>
      </c>
      <c r="J61" s="1150">
        <v>0</v>
      </c>
      <c r="K61" s="1150">
        <v>0</v>
      </c>
    </row>
    <row r="62" spans="7:12" ht="13.5" customHeight="1">
      <c r="G62" s="267"/>
      <c r="H62" s="267"/>
      <c r="I62" s="267"/>
      <c r="J62" s="267"/>
      <c r="K62" s="267"/>
    </row>
    <row r="63" spans="7:12" ht="13.5" customHeight="1"/>
    <row r="64" spans="7:12" ht="14.25" hidden="1" customHeight="1"/>
    <row r="65" spans="6:11" ht="15" hidden="1"/>
    <row r="66" spans="6:11" ht="15" hidden="1">
      <c r="F66" s="63"/>
    </row>
    <row r="67" spans="6:11" ht="15" hidden="1"/>
    <row r="68" spans="6:11" ht="15" hidden="1"/>
    <row r="69" spans="6:11" ht="14.1" hidden="1" customHeight="1"/>
    <row r="70" spans="6:11" ht="14.1" hidden="1" customHeight="1"/>
    <row r="71" spans="6:11" ht="17.100000000000001" hidden="1" customHeight="1"/>
    <row r="72" spans="6:11" ht="15" hidden="1"/>
    <row r="73" spans="6:11" ht="15" hidden="1">
      <c r="G73" s="43"/>
      <c r="H73" s="105"/>
      <c r="I73" s="105"/>
      <c r="J73" s="105"/>
      <c r="K73" s="105"/>
    </row>
    <row r="74" spans="6:11" ht="15" hidden="1">
      <c r="H74" s="43"/>
      <c r="I74" s="43"/>
      <c r="J74" s="43"/>
      <c r="K74" s="43"/>
    </row>
    <row r="75" spans="6:11" ht="15" hidden="1"/>
    <row r="76" spans="6:11" ht="15" hidden="1"/>
    <row r="77" spans="6:11" ht="14.25" hidden="1" customHeight="1"/>
    <row r="78" spans="6:11" ht="14.25" hidden="1" customHeight="1"/>
    <row r="79" spans="6:11" ht="14.25" hidden="1" customHeight="1"/>
    <row r="80" spans="6:11" ht="14.25" hidden="1" customHeight="1"/>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row r="91" ht="14.25" hidden="1" customHeight="1"/>
    <row r="92" ht="14.25" hidden="1" customHeight="1"/>
    <row r="93" ht="14.25" hidden="1" customHeight="1"/>
    <row r="94" ht="14.25" hidden="1" customHeight="1"/>
    <row r="95" ht="14.25" hidden="1" customHeight="1"/>
    <row r="96" ht="14.25" hidden="1" customHeight="1"/>
  </sheetData>
  <sheetProtection algorithmName="SHA-512" hashValue="4YeMy0I3Hw+hUtPYRgnY2/5m9J2WmReDhiQUW0bweVrTiShj/+yUmesKtS9QX5YJCp0RqV90LIKmN0iztzvFkg==" saltValue="E4GUDLza61lnwbVyA3m5mg==" spinCount="100000" sheet="1" objects="1" scenarios="1"/>
  <mergeCells count="2">
    <mergeCell ref="B6:E6"/>
    <mergeCell ref="G9:L11"/>
  </mergeCells>
  <hyperlinks>
    <hyperlink ref="G17" r:id="rId1" xr:uid="{1E596B3F-ADDD-4BC1-86C1-1532E3AC63A8}"/>
    <hyperlink ref="G16" r:id="rId2" xr:uid="{9A3E87B9-315F-45ED-A1AB-7FE2DBBA93D4}"/>
    <hyperlink ref="G15" r:id="rId3" display="* Corporate Code of Conduct" xr:uid="{D6D10314-014F-476C-90D0-8591A4D669A0}"/>
  </hyperlinks>
  <pageMargins left="0.7" right="0.7" top="0.75" bottom="0.75" header="0.3" footer="0.3"/>
  <pageSetup paperSize="8" scale="72" orientation="landscape"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5AD6C-BA37-4422-89E5-8EAC47078F75}">
  <sheetPr>
    <tabColor rgb="FF412A7C"/>
    <pageSetUpPr fitToPage="1"/>
  </sheetPr>
  <dimension ref="A1:R92"/>
  <sheetViews>
    <sheetView showGridLines="0" zoomScale="85" zoomScaleNormal="85" workbookViewId="0">
      <selection activeCell="B9" sqref="B9"/>
    </sheetView>
  </sheetViews>
  <sheetFormatPr defaultColWidth="0" defaultRowHeight="0" customHeight="1" zeroHeight="1"/>
  <cols>
    <col min="1" max="1" width="3.7109375" style="38" customWidth="1"/>
    <col min="2" max="5" width="10.28515625" style="38" customWidth="1"/>
    <col min="6" max="6" width="3.7109375" style="38" customWidth="1"/>
    <col min="7" max="7" width="55.42578125" style="38" customWidth="1"/>
    <col min="8" max="8" width="33.140625" style="38" customWidth="1"/>
    <col min="9" max="13" width="18.5703125" style="38" customWidth="1"/>
    <col min="14" max="14" width="9.85546875" style="38" customWidth="1"/>
    <col min="15" max="15" width="9.85546875" style="38" hidden="1" customWidth="1"/>
    <col min="16" max="18" width="0" style="38" hidden="1" customWidth="1"/>
    <col min="19" max="16384" width="9.85546875" style="38" hidden="1"/>
  </cols>
  <sheetData>
    <row r="1" spans="1:13" ht="15"/>
    <row r="2" spans="1:13" ht="15"/>
    <row r="3" spans="1:13" ht="15"/>
    <row r="4" spans="1:13" ht="15"/>
    <row r="5" spans="1:13" ht="15">
      <c r="B5" s="1356"/>
      <c r="C5" s="1356"/>
      <c r="D5" s="1356"/>
      <c r="E5" s="1356"/>
      <c r="G5" s="1358"/>
      <c r="H5" s="1358"/>
      <c r="I5" s="1358"/>
      <c r="J5" s="1358"/>
      <c r="K5" s="1358"/>
      <c r="L5" s="1358"/>
      <c r="M5" s="1358"/>
    </row>
    <row r="6" spans="1:13" ht="20.25">
      <c r="B6" s="1357" t="s">
        <v>0</v>
      </c>
      <c r="C6" s="1356"/>
      <c r="D6" s="1358"/>
      <c r="E6" s="1356"/>
      <c r="G6" s="1357" t="s">
        <v>868</v>
      </c>
      <c r="H6" s="1358"/>
      <c r="I6" s="1358"/>
      <c r="J6" s="1358"/>
      <c r="K6" s="1358"/>
      <c r="L6" s="1358"/>
      <c r="M6" s="1358"/>
    </row>
    <row r="7" spans="1:13" ht="15.75" thickBot="1">
      <c r="B7" s="1359"/>
      <c r="C7" s="1359"/>
      <c r="D7" s="1359"/>
      <c r="E7" s="1359"/>
      <c r="G7" s="1360"/>
      <c r="H7" s="1360"/>
      <c r="I7" s="1360"/>
      <c r="J7" s="1360"/>
      <c r="K7" s="1360"/>
      <c r="L7" s="1360"/>
      <c r="M7" s="1360"/>
    </row>
    <row r="8" spans="1:13" ht="15">
      <c r="A8"/>
      <c r="B8"/>
      <c r="C8"/>
      <c r="D8"/>
      <c r="E8"/>
      <c r="F8"/>
    </row>
    <row r="9" spans="1:13" ht="15" customHeight="1">
      <c r="A9"/>
      <c r="B9"/>
      <c r="C9"/>
      <c r="D9"/>
      <c r="E9"/>
      <c r="F9"/>
      <c r="G9" s="1501" t="s">
        <v>1031</v>
      </c>
      <c r="H9" s="1501"/>
      <c r="I9" s="1501"/>
      <c r="J9" s="1501"/>
      <c r="K9" s="1501"/>
      <c r="L9" s="1501"/>
      <c r="M9" s="1501"/>
    </row>
    <row r="10" spans="1:13" ht="15">
      <c r="A10"/>
      <c r="B10"/>
      <c r="C10"/>
      <c r="D10"/>
      <c r="E10"/>
      <c r="F10"/>
      <c r="G10" s="1501"/>
      <c r="H10" s="1501"/>
      <c r="I10" s="1501"/>
      <c r="J10" s="1501"/>
      <c r="K10" s="1501"/>
      <c r="L10" s="1501"/>
      <c r="M10" s="1501"/>
    </row>
    <row r="11" spans="1:13" ht="15">
      <c r="A11"/>
      <c r="B11"/>
      <c r="C11"/>
      <c r="D11"/>
      <c r="E11"/>
      <c r="F11"/>
      <c r="G11" s="1501"/>
      <c r="H11" s="1501"/>
      <c r="I11" s="1501"/>
      <c r="J11" s="1501"/>
      <c r="K11" s="1501"/>
      <c r="L11" s="1501"/>
      <c r="M11" s="1501"/>
    </row>
    <row r="12" spans="1:13" ht="15">
      <c r="A12"/>
      <c r="B12"/>
      <c r="C12"/>
      <c r="D12"/>
      <c r="E12"/>
      <c r="F12"/>
      <c r="G12" s="1501"/>
      <c r="H12" s="1501"/>
      <c r="I12" s="1501"/>
      <c r="J12" s="1501"/>
      <c r="K12" s="1501"/>
      <c r="L12" s="1501"/>
      <c r="M12" s="1501"/>
    </row>
    <row r="13" spans="1:13" ht="15">
      <c r="A13"/>
      <c r="B13"/>
      <c r="C13"/>
      <c r="D13"/>
      <c r="E13"/>
      <c r="F13"/>
      <c r="G13" s="1501"/>
      <c r="H13" s="1501"/>
      <c r="I13" s="1501"/>
      <c r="J13" s="1501"/>
      <c r="K13" s="1501"/>
      <c r="L13" s="1501"/>
      <c r="M13" s="1501"/>
    </row>
    <row r="14" spans="1:13" ht="15" customHeight="1">
      <c r="A14"/>
      <c r="B14"/>
      <c r="C14"/>
      <c r="D14"/>
      <c r="E14"/>
      <c r="F14"/>
      <c r="G14" s="1501"/>
      <c r="H14" s="1501"/>
      <c r="I14" s="1501"/>
      <c r="J14" s="1501"/>
      <c r="K14" s="1501"/>
      <c r="L14" s="1501"/>
      <c r="M14" s="1501"/>
    </row>
    <row r="15" spans="1:13" ht="15">
      <c r="A15"/>
      <c r="B15"/>
      <c r="C15"/>
      <c r="D15"/>
      <c r="E15"/>
      <c r="F15"/>
      <c r="G15" s="208"/>
      <c r="H15" s="208"/>
      <c r="I15" s="208"/>
      <c r="J15" s="208"/>
      <c r="K15" s="208"/>
      <c r="L15" s="208"/>
      <c r="M15" s="208"/>
    </row>
    <row r="16" spans="1:13" ht="15">
      <c r="A16"/>
      <c r="B16"/>
      <c r="C16"/>
      <c r="D16"/>
      <c r="E16"/>
      <c r="F16"/>
      <c r="G16" s="37"/>
      <c r="H16" s="37"/>
      <c r="I16" s="37"/>
      <c r="J16" s="37"/>
      <c r="K16" s="37"/>
      <c r="L16" s="37"/>
      <c r="M16" s="37"/>
    </row>
    <row r="17" spans="1:15" ht="15">
      <c r="A17"/>
      <c r="B17"/>
      <c r="C17"/>
      <c r="D17"/>
      <c r="E17"/>
      <c r="F17"/>
      <c r="G17" s="113" t="s">
        <v>414</v>
      </c>
    </row>
    <row r="18" spans="1:15" ht="15">
      <c r="A18"/>
      <c r="B18"/>
      <c r="C18"/>
      <c r="D18"/>
      <c r="E18"/>
      <c r="F18"/>
      <c r="G18" s="277" t="s">
        <v>1120</v>
      </c>
      <c r="H18" s="267"/>
      <c r="I18" s="267"/>
      <c r="J18" s="267"/>
      <c r="K18" s="267"/>
      <c r="L18" s="267"/>
      <c r="M18" s="267"/>
    </row>
    <row r="19" spans="1:15" ht="15">
      <c r="A19"/>
      <c r="B19"/>
      <c r="C19"/>
      <c r="D19"/>
      <c r="E19"/>
      <c r="F19"/>
      <c r="G19" s="781"/>
      <c r="H19" s="786"/>
      <c r="I19" s="766" t="s">
        <v>395</v>
      </c>
      <c r="J19" s="766" t="s">
        <v>401</v>
      </c>
      <c r="K19" s="766" t="s">
        <v>416</v>
      </c>
      <c r="L19" s="766" t="s">
        <v>403</v>
      </c>
      <c r="M19" s="766" t="s">
        <v>404</v>
      </c>
    </row>
    <row r="20" spans="1:15" ht="15">
      <c r="A20"/>
      <c r="B20"/>
      <c r="C20"/>
      <c r="D20"/>
      <c r="E20"/>
      <c r="F20"/>
      <c r="G20" s="782"/>
      <c r="H20" s="787"/>
      <c r="I20" s="768" t="s">
        <v>1122</v>
      </c>
      <c r="J20" s="768" t="s">
        <v>1122</v>
      </c>
      <c r="K20" s="768" t="s">
        <v>1122</v>
      </c>
      <c r="L20" s="768" t="s">
        <v>1122</v>
      </c>
      <c r="M20" s="768" t="s">
        <v>1122</v>
      </c>
    </row>
    <row r="21" spans="1:15" ht="15" customHeight="1">
      <c r="A21"/>
      <c r="B21"/>
      <c r="C21"/>
      <c r="D21"/>
      <c r="E21"/>
      <c r="F21"/>
      <c r="G21" s="1502" t="s">
        <v>417</v>
      </c>
      <c r="H21" s="1502"/>
      <c r="I21" s="769" t="s">
        <v>418</v>
      </c>
      <c r="J21" s="769" t="s">
        <v>418</v>
      </c>
      <c r="K21" s="769" t="s">
        <v>418</v>
      </c>
      <c r="L21" s="769" t="s">
        <v>418</v>
      </c>
      <c r="M21" s="769" t="s">
        <v>418</v>
      </c>
    </row>
    <row r="22" spans="1:15" ht="15">
      <c r="A22"/>
      <c r="B22"/>
      <c r="C22"/>
      <c r="D22"/>
      <c r="E22"/>
      <c r="F22"/>
      <c r="G22" s="1503" t="s">
        <v>1121</v>
      </c>
      <c r="H22" s="1503"/>
      <c r="I22" s="803">
        <v>10.73</v>
      </c>
      <c r="J22" s="803">
        <v>6.49</v>
      </c>
      <c r="K22" s="803">
        <v>4.18</v>
      </c>
      <c r="L22" s="803">
        <v>9.19</v>
      </c>
      <c r="M22" s="819" t="s">
        <v>820</v>
      </c>
      <c r="O22" s="147"/>
    </row>
    <row r="23" spans="1:15" ht="15">
      <c r="A23"/>
      <c r="B23"/>
      <c r="C23"/>
      <c r="D23"/>
      <c r="E23"/>
      <c r="F23"/>
      <c r="G23" s="804"/>
      <c r="H23" s="804"/>
      <c r="I23" s="804"/>
      <c r="J23" s="804"/>
      <c r="K23" s="804"/>
      <c r="L23" s="804"/>
      <c r="M23" s="804"/>
    </row>
    <row r="24" spans="1:15" ht="15">
      <c r="A24"/>
      <c r="B24"/>
      <c r="C24"/>
      <c r="D24"/>
      <c r="E24"/>
      <c r="F24"/>
      <c r="G24" s="805"/>
      <c r="H24" s="267"/>
      <c r="I24" s="267"/>
      <c r="J24" s="267"/>
      <c r="K24" s="267"/>
      <c r="L24" s="267"/>
      <c r="M24" s="267"/>
    </row>
    <row r="25" spans="1:15" ht="15">
      <c r="A25"/>
      <c r="B25"/>
      <c r="C25"/>
      <c r="D25"/>
      <c r="E25"/>
      <c r="F25"/>
      <c r="G25" s="277" t="s">
        <v>847</v>
      </c>
      <c r="H25" s="267"/>
      <c r="I25" s="267"/>
      <c r="J25" s="267"/>
      <c r="K25" s="267"/>
      <c r="L25" s="267"/>
      <c r="M25" s="267"/>
    </row>
    <row r="26" spans="1:15" s="43" customFormat="1" ht="15">
      <c r="A26"/>
      <c r="B26"/>
      <c r="C26"/>
      <c r="D26"/>
      <c r="E26"/>
      <c r="F26"/>
      <c r="G26" s="765"/>
      <c r="H26" s="765"/>
      <c r="I26" s="766" t="s">
        <v>395</v>
      </c>
      <c r="J26" s="766" t="s">
        <v>401</v>
      </c>
      <c r="K26" s="766" t="s">
        <v>416</v>
      </c>
      <c r="L26" s="766" t="s">
        <v>403</v>
      </c>
      <c r="M26" s="766" t="s">
        <v>404</v>
      </c>
    </row>
    <row r="27" spans="1:15" s="43" customFormat="1" ht="15">
      <c r="A27"/>
      <c r="B27"/>
      <c r="C27"/>
      <c r="D27"/>
      <c r="E27"/>
      <c r="F27"/>
      <c r="G27" s="767"/>
      <c r="H27" s="767"/>
      <c r="I27" s="768" t="s">
        <v>933</v>
      </c>
      <c r="J27" s="768" t="s">
        <v>933</v>
      </c>
      <c r="K27" s="768" t="s">
        <v>933</v>
      </c>
      <c r="L27" s="768" t="s">
        <v>933</v>
      </c>
      <c r="M27" s="768" t="s">
        <v>933</v>
      </c>
    </row>
    <row r="28" spans="1:15" ht="17.25">
      <c r="A28"/>
      <c r="B28"/>
      <c r="C28"/>
      <c r="D28"/>
      <c r="E28"/>
      <c r="F28"/>
      <c r="G28" s="770" t="s">
        <v>419</v>
      </c>
      <c r="H28" s="771" t="s">
        <v>1360</v>
      </c>
      <c r="I28" s="776">
        <v>472125</v>
      </c>
      <c r="J28" s="776">
        <v>382938</v>
      </c>
      <c r="K28" s="776">
        <v>274759</v>
      </c>
      <c r="L28" s="776">
        <v>294650</v>
      </c>
      <c r="M28" s="776">
        <v>75440</v>
      </c>
    </row>
    <row r="29" spans="1:15" ht="17.25">
      <c r="A29"/>
      <c r="B29"/>
      <c r="C29"/>
      <c r="D29"/>
      <c r="E29"/>
      <c r="F29"/>
      <c r="G29" s="772" t="s">
        <v>1223</v>
      </c>
      <c r="H29" s="773" t="s">
        <v>1361</v>
      </c>
      <c r="I29" s="774">
        <v>302752</v>
      </c>
      <c r="J29" s="774">
        <v>289575</v>
      </c>
      <c r="K29" s="774">
        <v>227509</v>
      </c>
      <c r="L29" s="774">
        <v>193559</v>
      </c>
      <c r="M29" s="774">
        <v>69122</v>
      </c>
    </row>
    <row r="30" spans="1:15" ht="15">
      <c r="A30"/>
      <c r="B30"/>
      <c r="C30"/>
      <c r="D30"/>
      <c r="E30"/>
      <c r="F30"/>
      <c r="G30" s="775"/>
      <c r="H30" s="771" t="s">
        <v>420</v>
      </c>
      <c r="I30" s="776">
        <v>115715</v>
      </c>
      <c r="J30" s="776">
        <v>63697</v>
      </c>
      <c r="K30" s="776">
        <v>36788</v>
      </c>
      <c r="L30" s="776">
        <v>80818</v>
      </c>
      <c r="M30" s="776">
        <v>-4655</v>
      </c>
    </row>
    <row r="31" spans="1:15" ht="17.25">
      <c r="A31"/>
      <c r="B31"/>
      <c r="C31"/>
      <c r="D31"/>
      <c r="E31"/>
      <c r="F31"/>
      <c r="G31" s="777"/>
      <c r="H31" s="773" t="s">
        <v>1362</v>
      </c>
      <c r="I31" s="774">
        <v>17865</v>
      </c>
      <c r="J31" s="774">
        <v>15962</v>
      </c>
      <c r="K31" s="774">
        <v>14612</v>
      </c>
      <c r="L31" s="774">
        <v>11735</v>
      </c>
      <c r="M31" s="774">
        <v>9862</v>
      </c>
    </row>
    <row r="32" spans="1:15" ht="15">
      <c r="A32"/>
      <c r="B32"/>
      <c r="C32"/>
      <c r="D32"/>
      <c r="E32"/>
      <c r="F32"/>
      <c r="G32" s="775"/>
      <c r="H32" s="771" t="s">
        <v>421</v>
      </c>
      <c r="I32" s="776">
        <v>5896</v>
      </c>
      <c r="J32" s="776">
        <v>4816</v>
      </c>
      <c r="K32" s="776">
        <v>4315</v>
      </c>
      <c r="L32" s="776">
        <v>3559</v>
      </c>
      <c r="M32" s="776">
        <v>2962</v>
      </c>
    </row>
    <row r="33" spans="1:13" ht="15">
      <c r="A33"/>
      <c r="B33"/>
      <c r="C33"/>
      <c r="D33"/>
      <c r="E33"/>
      <c r="F33"/>
      <c r="G33" s="777"/>
      <c r="H33" s="773" t="s">
        <v>422</v>
      </c>
      <c r="I33" s="774">
        <v>1305</v>
      </c>
      <c r="J33" s="774">
        <v>1042</v>
      </c>
      <c r="K33" s="774">
        <v>891</v>
      </c>
      <c r="L33" s="774">
        <v>773</v>
      </c>
      <c r="M33" s="774">
        <v>584</v>
      </c>
    </row>
    <row r="34" spans="1:13" ht="15">
      <c r="A34"/>
      <c r="B34"/>
      <c r="C34"/>
      <c r="D34"/>
      <c r="E34"/>
      <c r="F34"/>
      <c r="G34" s="775"/>
      <c r="H34" s="771" t="s">
        <v>423</v>
      </c>
      <c r="I34" s="776">
        <v>51393</v>
      </c>
      <c r="J34" s="776">
        <v>27079</v>
      </c>
      <c r="K34" s="776">
        <v>14561</v>
      </c>
      <c r="L34" s="776">
        <v>32652</v>
      </c>
      <c r="M34" s="776">
        <v>508</v>
      </c>
    </row>
    <row r="35" spans="1:13" ht="17.25">
      <c r="A35"/>
      <c r="B35"/>
      <c r="C35"/>
      <c r="D35"/>
      <c r="E35"/>
      <c r="F35"/>
      <c r="G35" s="777"/>
      <c r="H35" s="773" t="s">
        <v>1363</v>
      </c>
      <c r="I35" s="774">
        <v>15607</v>
      </c>
      <c r="J35" s="774">
        <v>13307</v>
      </c>
      <c r="K35" s="774">
        <v>9891</v>
      </c>
      <c r="L35" s="774">
        <v>10635</v>
      </c>
      <c r="M35" s="774">
        <v>2407</v>
      </c>
    </row>
    <row r="36" spans="1:13" ht="17.25">
      <c r="A36"/>
      <c r="B36"/>
      <c r="C36"/>
      <c r="D36"/>
      <c r="E36"/>
      <c r="F36"/>
      <c r="G36" s="778"/>
      <c r="H36" s="779" t="s">
        <v>1364</v>
      </c>
      <c r="I36" s="780">
        <v>1757</v>
      </c>
      <c r="J36" s="780">
        <v>1644</v>
      </c>
      <c r="K36" s="780">
        <v>974</v>
      </c>
      <c r="L36" s="780">
        <v>674</v>
      </c>
      <c r="M36" s="780">
        <v>532</v>
      </c>
    </row>
    <row r="37" spans="1:13" ht="15">
      <c r="A37"/>
      <c r="B37"/>
      <c r="C37"/>
      <c r="D37"/>
      <c r="E37"/>
      <c r="F37"/>
      <c r="G37" s="287"/>
      <c r="H37" s="283"/>
      <c r="I37" s="283"/>
      <c r="J37" s="283"/>
      <c r="K37" s="283"/>
      <c r="L37" s="288"/>
      <c r="M37" s="288"/>
    </row>
    <row r="38" spans="1:13" ht="15">
      <c r="A38"/>
      <c r="B38"/>
      <c r="C38"/>
      <c r="D38"/>
      <c r="E38"/>
      <c r="F38"/>
      <c r="G38" s="287" t="s">
        <v>1369</v>
      </c>
      <c r="H38" s="283"/>
      <c r="I38" s="283"/>
      <c r="J38" s="283"/>
      <c r="K38" s="283"/>
      <c r="L38" s="288"/>
      <c r="M38" s="288"/>
    </row>
    <row r="39" spans="1:13" ht="15">
      <c r="A39"/>
      <c r="B39"/>
      <c r="C39"/>
      <c r="D39"/>
      <c r="E39"/>
      <c r="F39"/>
      <c r="G39" s="287" t="s">
        <v>1365</v>
      </c>
      <c r="H39" s="283"/>
      <c r="I39" s="283"/>
      <c r="J39" s="283"/>
      <c r="K39" s="283"/>
      <c r="L39" s="288"/>
      <c r="M39" s="288"/>
    </row>
    <row r="40" spans="1:13" ht="15">
      <c r="A40"/>
      <c r="B40"/>
      <c r="C40"/>
      <c r="D40"/>
      <c r="E40"/>
      <c r="F40"/>
      <c r="G40" s="287" t="s">
        <v>1366</v>
      </c>
      <c r="H40" s="283"/>
      <c r="I40" s="283"/>
      <c r="J40" s="283"/>
      <c r="K40" s="283"/>
      <c r="L40" s="288"/>
      <c r="M40" s="288"/>
    </row>
    <row r="41" spans="1:13" ht="15">
      <c r="A41"/>
      <c r="B41"/>
      <c r="C41"/>
      <c r="D41"/>
      <c r="E41"/>
      <c r="F41"/>
      <c r="G41" s="287" t="s">
        <v>1367</v>
      </c>
      <c r="H41" s="283"/>
      <c r="I41" s="283"/>
      <c r="J41" s="283"/>
      <c r="K41" s="283"/>
      <c r="L41" s="288"/>
      <c r="M41" s="288"/>
    </row>
    <row r="42" spans="1:13" ht="15">
      <c r="A42"/>
      <c r="B42"/>
      <c r="C42"/>
      <c r="D42"/>
      <c r="E42"/>
      <c r="F42"/>
      <c r="G42" s="287" t="s">
        <v>1368</v>
      </c>
      <c r="H42" s="283"/>
      <c r="I42" s="283"/>
      <c r="J42" s="283"/>
      <c r="K42" s="283"/>
      <c r="L42" s="288"/>
      <c r="M42" s="288"/>
    </row>
    <row r="43" spans="1:13" ht="15">
      <c r="A43"/>
      <c r="B43"/>
      <c r="C43"/>
      <c r="D43"/>
      <c r="E43"/>
      <c r="F43"/>
      <c r="G43" s="287"/>
      <c r="H43" s="283"/>
      <c r="I43" s="283"/>
      <c r="J43" s="283"/>
      <c r="K43" s="283"/>
      <c r="L43" s="288"/>
      <c r="M43" s="288"/>
    </row>
    <row r="44" spans="1:13" ht="15">
      <c r="A44"/>
      <c r="B44"/>
      <c r="C44"/>
      <c r="D44"/>
      <c r="E44"/>
      <c r="F44"/>
      <c r="G44" s="283"/>
      <c r="H44" s="283"/>
      <c r="I44" s="283"/>
      <c r="J44" s="283"/>
      <c r="K44" s="283"/>
      <c r="L44" s="288"/>
      <c r="M44" s="288"/>
    </row>
    <row r="45" spans="1:13" ht="15">
      <c r="A45"/>
      <c r="B45"/>
      <c r="C45"/>
      <c r="D45"/>
      <c r="E45"/>
      <c r="F45"/>
      <c r="G45" s="277" t="s">
        <v>848</v>
      </c>
      <c r="H45" s="289"/>
      <c r="I45" s="290"/>
      <c r="J45" s="290"/>
      <c r="K45" s="290"/>
      <c r="L45" s="290"/>
      <c r="M45" s="290"/>
    </row>
    <row r="46" spans="1:13" ht="15">
      <c r="A46"/>
      <c r="B46"/>
      <c r="C46"/>
      <c r="D46"/>
      <c r="E46"/>
      <c r="F46"/>
      <c r="G46" s="781"/>
      <c r="H46" s="786"/>
      <c r="I46" s="766" t="s">
        <v>395</v>
      </c>
      <c r="J46" s="766" t="s">
        <v>401</v>
      </c>
      <c r="K46" s="766" t="s">
        <v>416</v>
      </c>
      <c r="L46" s="766" t="s">
        <v>403</v>
      </c>
      <c r="M46" s="766" t="s">
        <v>404</v>
      </c>
    </row>
    <row r="47" spans="1:13" ht="15">
      <c r="A47"/>
      <c r="B47"/>
      <c r="C47"/>
      <c r="D47"/>
      <c r="E47"/>
      <c r="F47"/>
      <c r="G47" s="782"/>
      <c r="H47" s="787"/>
      <c r="I47" s="768" t="s">
        <v>933</v>
      </c>
      <c r="J47" s="768" t="s">
        <v>933</v>
      </c>
      <c r="K47" s="768" t="s">
        <v>933</v>
      </c>
      <c r="L47" s="768" t="s">
        <v>933</v>
      </c>
      <c r="M47" s="768" t="s">
        <v>933</v>
      </c>
    </row>
    <row r="48" spans="1:13" ht="17.25">
      <c r="A48"/>
      <c r="B48"/>
      <c r="C48"/>
      <c r="D48"/>
      <c r="E48"/>
      <c r="F48"/>
      <c r="G48" s="783" t="s">
        <v>1243</v>
      </c>
      <c r="H48" s="788"/>
      <c r="I48" s="810">
        <v>452</v>
      </c>
      <c r="J48" s="811">
        <v>474</v>
      </c>
      <c r="K48" s="811">
        <v>171</v>
      </c>
      <c r="L48" s="811">
        <v>242</v>
      </c>
      <c r="M48" s="811">
        <v>71</v>
      </c>
    </row>
    <row r="49" spans="1:13" ht="15">
      <c r="A49"/>
      <c r="B49"/>
      <c r="C49"/>
      <c r="D49"/>
      <c r="E49"/>
      <c r="F49"/>
      <c r="G49" s="784" t="s">
        <v>424</v>
      </c>
      <c r="H49" s="789"/>
      <c r="I49" s="812">
        <v>128</v>
      </c>
      <c r="J49" s="813">
        <v>114</v>
      </c>
      <c r="K49" s="813">
        <f>SUM(80421.5+23016.24)/1000</f>
        <v>103.43774000000001</v>
      </c>
      <c r="L49" s="813"/>
      <c r="M49" s="813"/>
    </row>
    <row r="50" spans="1:13" ht="15">
      <c r="A50"/>
      <c r="B50"/>
      <c r="C50"/>
      <c r="D50"/>
      <c r="E50"/>
      <c r="F50"/>
      <c r="G50" s="785" t="s">
        <v>425</v>
      </c>
      <c r="H50" s="790"/>
      <c r="I50" s="814">
        <f>SUM(I48:I49)</f>
        <v>580</v>
      </c>
      <c r="J50" s="814">
        <f>SUM(J48:J49)</f>
        <v>588</v>
      </c>
      <c r="K50" s="814">
        <f>SUM(K48:K49)</f>
        <v>274.43774000000002</v>
      </c>
      <c r="L50" s="814">
        <f>SUM(L48:L49)</f>
        <v>242</v>
      </c>
      <c r="M50" s="814">
        <f>SUM(M48:M49)</f>
        <v>71</v>
      </c>
    </row>
    <row r="51" spans="1:13" ht="15">
      <c r="A51"/>
      <c r="B51"/>
      <c r="C51"/>
      <c r="D51"/>
      <c r="E51"/>
      <c r="F51"/>
      <c r="G51" s="287" t="s">
        <v>1370</v>
      </c>
      <c r="H51" s="283"/>
      <c r="I51" s="283"/>
      <c r="J51" s="283"/>
      <c r="K51" s="283"/>
      <c r="L51" s="288"/>
      <c r="M51" s="288"/>
    </row>
    <row r="52" spans="1:13" ht="15">
      <c r="A52"/>
      <c r="B52"/>
      <c r="C52"/>
      <c r="D52"/>
      <c r="E52"/>
      <c r="F52"/>
      <c r="H52" s="283"/>
      <c r="I52" s="283"/>
      <c r="J52" s="283"/>
      <c r="K52" s="283"/>
      <c r="L52" s="288"/>
      <c r="M52" s="288"/>
    </row>
    <row r="53" spans="1:13" ht="15">
      <c r="A53"/>
      <c r="B53"/>
      <c r="C53"/>
      <c r="D53"/>
      <c r="E53"/>
      <c r="F53"/>
      <c r="G53" s="287"/>
      <c r="H53" s="283"/>
      <c r="I53" s="283"/>
      <c r="J53" s="283"/>
      <c r="K53" s="283"/>
      <c r="L53" s="288"/>
      <c r="M53" s="288"/>
    </row>
    <row r="54" spans="1:13" ht="15">
      <c r="A54"/>
      <c r="B54"/>
      <c r="C54"/>
      <c r="D54"/>
      <c r="E54"/>
      <c r="F54"/>
      <c r="G54" s="45"/>
      <c r="H54" s="45"/>
      <c r="I54" s="45"/>
      <c r="J54" s="45"/>
      <c r="K54" s="45"/>
      <c r="L54" s="39"/>
      <c r="M54" s="39"/>
    </row>
    <row r="55" spans="1:13" ht="15">
      <c r="A55"/>
      <c r="B55"/>
      <c r="C55"/>
      <c r="D55"/>
      <c r="E55"/>
      <c r="F55"/>
      <c r="G55"/>
      <c r="H55"/>
      <c r="I55"/>
      <c r="J55"/>
      <c r="K55"/>
      <c r="L55"/>
      <c r="M55"/>
    </row>
    <row r="56" spans="1:13" ht="15">
      <c r="A56"/>
      <c r="B56"/>
      <c r="C56"/>
      <c r="D56"/>
      <c r="E56"/>
      <c r="F56"/>
      <c r="G56"/>
      <c r="H56"/>
      <c r="I56"/>
      <c r="J56"/>
      <c r="K56"/>
      <c r="L56"/>
      <c r="M56"/>
    </row>
    <row r="57" spans="1:13" ht="15">
      <c r="A57"/>
      <c r="B57"/>
      <c r="C57"/>
      <c r="D57"/>
      <c r="E57"/>
      <c r="F57"/>
      <c r="G57"/>
      <c r="H57"/>
      <c r="I57"/>
      <c r="J57"/>
      <c r="K57"/>
      <c r="L57"/>
      <c r="M57"/>
    </row>
    <row r="58" spans="1:13" ht="15">
      <c r="A58"/>
      <c r="B58"/>
      <c r="C58"/>
      <c r="D58"/>
      <c r="E58"/>
      <c r="F58"/>
      <c r="G58"/>
      <c r="H58"/>
      <c r="I58"/>
      <c r="J58"/>
      <c r="K58"/>
      <c r="L58"/>
      <c r="M58"/>
    </row>
    <row r="59" spans="1:13" ht="15">
      <c r="A59"/>
      <c r="B59"/>
      <c r="C59"/>
      <c r="D59"/>
      <c r="E59"/>
      <c r="F59"/>
      <c r="G59"/>
      <c r="H59"/>
      <c r="I59"/>
      <c r="J59"/>
      <c r="K59"/>
      <c r="L59"/>
      <c r="M59"/>
    </row>
    <row r="60" spans="1:13" ht="18" customHeight="1">
      <c r="A60"/>
      <c r="B60"/>
      <c r="C60"/>
      <c r="D60"/>
      <c r="E60"/>
      <c r="F60"/>
      <c r="G60"/>
      <c r="H60"/>
      <c r="I60"/>
      <c r="J60"/>
      <c r="K60"/>
      <c r="L60"/>
      <c r="M60"/>
    </row>
    <row r="61" spans="1:13" ht="15">
      <c r="A61"/>
      <c r="B61"/>
      <c r="C61"/>
      <c r="D61"/>
      <c r="E61"/>
      <c r="F61"/>
      <c r="G61"/>
      <c r="H61"/>
      <c r="I61"/>
      <c r="J61"/>
      <c r="K61"/>
      <c r="L61"/>
      <c r="M61"/>
    </row>
    <row r="62" spans="1:13" ht="15">
      <c r="A62"/>
      <c r="B62"/>
      <c r="C62"/>
      <c r="D62"/>
      <c r="E62"/>
      <c r="F62"/>
      <c r="G62"/>
      <c r="H62"/>
      <c r="I62"/>
      <c r="J62"/>
      <c r="K62"/>
      <c r="L62"/>
      <c r="M62"/>
    </row>
    <row r="63" spans="1:13" ht="15">
      <c r="G63"/>
    </row>
    <row r="64" spans="1:13" ht="15" hidden="1">
      <c r="G64"/>
    </row>
    <row r="65" spans="7:7" ht="15" hidden="1">
      <c r="G65"/>
    </row>
    <row r="66" spans="7:7" ht="15" hidden="1">
      <c r="G66"/>
    </row>
    <row r="67" spans="7:7" ht="15" hidden="1">
      <c r="G67"/>
    </row>
    <row r="68" spans="7:7" ht="15" hidden="1"/>
    <row r="69" spans="7:7" ht="15" hidden="1"/>
    <row r="70" spans="7:7" ht="15" hidden="1"/>
    <row r="71" spans="7:7" ht="15" hidden="1"/>
    <row r="72" spans="7:7" ht="15" hidden="1"/>
    <row r="73" spans="7:7" ht="15" hidden="1"/>
    <row r="74" spans="7:7" ht="15" hidden="1"/>
    <row r="75" spans="7:7" ht="15" hidden="1"/>
    <row r="76" spans="7:7" ht="15" hidden="1"/>
    <row r="77" spans="7:7" ht="15" hidden="1"/>
    <row r="78" spans="7:7" ht="15" hidden="1"/>
    <row r="79" spans="7:7" ht="15" hidden="1"/>
    <row r="80" spans="7:7" ht="15" hidden="1"/>
    <row r="81" ht="15" hidden="1"/>
    <row r="82" ht="15" hidden="1"/>
    <row r="83" ht="15" hidden="1"/>
    <row r="84" ht="15" hidden="1"/>
    <row r="85" ht="15" hidden="1"/>
    <row r="86" ht="15" hidden="1"/>
    <row r="87" ht="15" hidden="1"/>
    <row r="88" ht="15" hidden="1"/>
    <row r="89" ht="15" hidden="1"/>
    <row r="90" ht="14.25" hidden="1" customHeight="1"/>
    <row r="91" ht="14.25" hidden="1" customHeight="1"/>
    <row r="92" ht="14.25" hidden="1" customHeight="1"/>
  </sheetData>
  <sheetProtection algorithmName="SHA-512" hashValue="oL7CCLIXuZez7Frg3prEDN/EzLxYqX2edzPm9IGhsIYyNTAdOL0v5127zFfnwP0Hbo6TI1zUccgaQa4L4l7qbA==" saltValue="ay0/9SLaHEH8Pq4NWOXoNA==" spinCount="100000" sheet="1" objects="1" scenarios="1"/>
  <mergeCells count="3">
    <mergeCell ref="G9:M14"/>
    <mergeCell ref="G21:H21"/>
    <mergeCell ref="G22:H22"/>
  </mergeCells>
  <pageMargins left="0.7" right="0.7" top="0.75" bottom="0.75" header="0.3" footer="0.3"/>
  <pageSetup paperSize="8" scale="8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533C9-D792-461D-B730-9780F884AE79}">
  <sheetPr>
    <tabColor rgb="FF412A7C"/>
    <pageSetUpPr fitToPage="1"/>
  </sheetPr>
  <dimension ref="A1:W67"/>
  <sheetViews>
    <sheetView showGridLines="0" topLeftCell="A2" zoomScale="85" zoomScaleNormal="85" workbookViewId="0">
      <selection activeCell="B9" sqref="B9"/>
    </sheetView>
  </sheetViews>
  <sheetFormatPr defaultColWidth="0" defaultRowHeight="14.25" customHeight="1" zeroHeight="1"/>
  <cols>
    <col min="1" max="1" width="3.7109375" style="3" customWidth="1"/>
    <col min="2" max="5" width="10.28515625" style="3" customWidth="1"/>
    <col min="6" max="6" width="3.7109375" style="3" customWidth="1"/>
    <col min="7" max="7" width="12.140625" style="3" customWidth="1"/>
    <col min="8" max="8" width="32.7109375" style="3" customWidth="1"/>
    <col min="9" max="9" width="3.5703125" style="3" customWidth="1"/>
    <col min="10" max="10" width="3" style="3" customWidth="1"/>
    <col min="11" max="11" width="4.140625" style="3" customWidth="1"/>
    <col min="12" max="12" width="4.7109375" style="3" customWidth="1"/>
    <col min="13" max="13" width="15.5703125" style="3" customWidth="1"/>
    <col min="14" max="21" width="9.85546875" style="3" customWidth="1"/>
    <col min="22" max="22" width="12.140625" style="3" customWidth="1"/>
    <col min="23" max="23" width="0" style="3" hidden="1" customWidth="1"/>
    <col min="24" max="16384" width="9.85546875" style="3" hidden="1"/>
  </cols>
  <sheetData>
    <row r="1" spans="2:23"/>
    <row r="2" spans="2:23"/>
    <row r="3" spans="2:23"/>
    <row r="4" spans="2:23"/>
    <row r="5" spans="2:23" customFormat="1" ht="15">
      <c r="B5" s="1358"/>
      <c r="C5" s="1358"/>
      <c r="D5" s="1358"/>
      <c r="E5" s="1358"/>
      <c r="F5" s="38"/>
      <c r="G5" s="1358"/>
      <c r="H5" s="1358"/>
      <c r="I5" s="1358"/>
      <c r="J5" s="1361"/>
      <c r="K5" s="1361"/>
      <c r="L5" s="1361"/>
      <c r="M5" s="1361"/>
      <c r="N5" s="1361"/>
      <c r="O5" s="1361"/>
      <c r="P5" s="1361"/>
      <c r="Q5" s="1361"/>
      <c r="R5" s="1361"/>
      <c r="S5" s="1361"/>
      <c r="T5" s="1361"/>
      <c r="U5" s="1361"/>
    </row>
    <row r="6" spans="2:23" customFormat="1" ht="20.25">
      <c r="B6" s="1495" t="s">
        <v>427</v>
      </c>
      <c r="C6" s="1495"/>
      <c r="D6" s="1495"/>
      <c r="E6" s="1495"/>
      <c r="F6" s="38"/>
      <c r="G6" s="1357" t="s">
        <v>16</v>
      </c>
      <c r="H6" s="1358"/>
      <c r="I6" s="1358"/>
      <c r="J6" s="1361"/>
      <c r="K6" s="1361"/>
      <c r="L6" s="1361"/>
      <c r="M6" s="1361"/>
      <c r="N6" s="1361"/>
      <c r="O6" s="1361"/>
      <c r="P6" s="1361"/>
      <c r="Q6" s="1361"/>
      <c r="R6" s="1361"/>
      <c r="S6" s="1361"/>
      <c r="T6" s="1361"/>
      <c r="U6" s="1361"/>
    </row>
    <row r="7" spans="2:23" customFormat="1" ht="15.75" thickBot="1">
      <c r="B7" s="1360"/>
      <c r="C7" s="1360"/>
      <c r="D7" s="1360"/>
      <c r="E7" s="1360"/>
      <c r="F7" s="38"/>
      <c r="G7" s="1360"/>
      <c r="H7" s="1360"/>
      <c r="I7" s="1360"/>
      <c r="J7" s="1364"/>
      <c r="K7" s="1364"/>
      <c r="L7" s="1364"/>
      <c r="M7" s="1364"/>
      <c r="N7" s="1364"/>
      <c r="O7" s="1364"/>
      <c r="P7" s="1364"/>
      <c r="Q7" s="1364"/>
      <c r="R7" s="1364"/>
      <c r="S7" s="1364"/>
      <c r="T7" s="1364"/>
      <c r="U7" s="1364"/>
    </row>
    <row r="8" spans="2:23"/>
    <row r="9" spans="2:23" ht="15">
      <c r="G9" s="122" t="s">
        <v>428</v>
      </c>
      <c r="H9" s="68"/>
      <c r="I9" s="68"/>
      <c r="J9" s="68"/>
      <c r="K9" s="68"/>
      <c r="L9" s="68"/>
      <c r="M9" s="68"/>
      <c r="N9" s="68"/>
      <c r="O9" s="68"/>
      <c r="P9" s="68"/>
      <c r="Q9" s="38"/>
      <c r="R9" s="38"/>
      <c r="S9" s="38"/>
      <c r="T9" s="38"/>
    </row>
    <row r="10" spans="2:23">
      <c r="G10" s="1504" t="s">
        <v>1225</v>
      </c>
      <c r="H10" s="1504"/>
      <c r="I10" s="1504"/>
      <c r="J10" s="1504"/>
      <c r="K10" s="1504"/>
      <c r="L10" s="1504"/>
      <c r="M10" s="1504"/>
      <c r="N10" s="1504"/>
      <c r="O10" s="1504"/>
      <c r="P10" s="1504"/>
      <c r="Q10" s="1504"/>
      <c r="R10" s="1504"/>
      <c r="S10" s="1504"/>
      <c r="T10" s="1504"/>
    </row>
    <row r="11" spans="2:23">
      <c r="G11" s="1504"/>
      <c r="H11" s="1504"/>
      <c r="I11" s="1504"/>
      <c r="J11" s="1504"/>
      <c r="K11" s="1504"/>
      <c r="L11" s="1504"/>
      <c r="M11" s="1504"/>
      <c r="N11" s="1504"/>
      <c r="O11" s="1504"/>
      <c r="P11" s="1504"/>
      <c r="Q11" s="1504"/>
      <c r="R11" s="1504"/>
      <c r="S11" s="1504"/>
      <c r="T11" s="1504"/>
    </row>
    <row r="12" spans="2:23" ht="15">
      <c r="G12" s="205"/>
      <c r="H12" s="205"/>
      <c r="I12" s="205"/>
      <c r="J12" s="205"/>
      <c r="K12" s="206"/>
      <c r="L12" s="206"/>
      <c r="M12" s="206"/>
      <c r="N12" s="205"/>
      <c r="O12" s="205"/>
      <c r="P12" s="205"/>
      <c r="Q12" s="205"/>
      <c r="R12" s="205"/>
      <c r="S12" s="205"/>
      <c r="T12" s="205"/>
      <c r="U12" s="9"/>
      <c r="V12" s="9"/>
      <c r="W12" s="12"/>
    </row>
    <row r="13" spans="2:23" ht="15">
      <c r="G13" s="277" t="s">
        <v>429</v>
      </c>
      <c r="H13" s="205"/>
      <c r="I13" s="205"/>
      <c r="J13" s="205"/>
      <c r="K13" s="206"/>
      <c r="L13" s="206"/>
      <c r="M13" s="206"/>
      <c r="N13" s="205"/>
      <c r="O13" s="205"/>
      <c r="P13" s="205"/>
      <c r="Q13" s="205"/>
      <c r="R13" s="205"/>
      <c r="S13" s="205"/>
      <c r="T13" s="205"/>
      <c r="U13" s="9"/>
      <c r="V13" s="9"/>
      <c r="W13" s="12"/>
    </row>
    <row r="14" spans="2:23" ht="15">
      <c r="G14" s="9"/>
      <c r="H14" s="47"/>
      <c r="I14" s="47"/>
      <c r="J14" s="47"/>
      <c r="K14" s="48"/>
      <c r="L14" s="49"/>
      <c r="M14" s="49"/>
      <c r="N14" s="10"/>
      <c r="O14" s="10"/>
      <c r="P14" s="10"/>
      <c r="Q14" s="10"/>
      <c r="R14" s="10"/>
      <c r="S14" s="10"/>
      <c r="T14" s="10"/>
      <c r="U14" s="10"/>
      <c r="V14" s="10"/>
      <c r="W14" s="12"/>
    </row>
    <row r="15" spans="2:23" ht="15">
      <c r="I15" s="27"/>
      <c r="J15" s="27"/>
      <c r="K15" s="50"/>
      <c r="L15" s="28"/>
      <c r="M15" s="6"/>
      <c r="N15" s="12"/>
      <c r="O15" s="12"/>
      <c r="P15" s="12"/>
      <c r="Q15" s="12"/>
      <c r="R15" s="12"/>
      <c r="S15" s="12"/>
      <c r="T15" s="12"/>
      <c r="U15" s="12"/>
      <c r="V15" s="12"/>
      <c r="W15" s="12"/>
    </row>
    <row r="16" spans="2:23">
      <c r="G16" s="181"/>
      <c r="K16" s="6"/>
      <c r="L16" s="6"/>
      <c r="M16" s="6"/>
    </row>
    <row r="17" spans="7:19">
      <c r="G17" s="5"/>
      <c r="K17" s="6"/>
      <c r="L17" s="6"/>
      <c r="M17" s="6"/>
    </row>
    <row r="18" spans="7:19">
      <c r="G18" s="5"/>
      <c r="K18" s="6"/>
      <c r="L18" s="6"/>
      <c r="M18" s="6"/>
    </row>
    <row r="19" spans="7:19">
      <c r="G19" s="5"/>
      <c r="K19" s="6"/>
      <c r="L19" s="6"/>
      <c r="M19" s="6"/>
    </row>
    <row r="20" spans="7:19">
      <c r="G20" s="5"/>
      <c r="K20" s="6"/>
      <c r="L20" s="6"/>
      <c r="M20" s="6"/>
    </row>
    <row r="21" spans="7:19">
      <c r="G21" s="5"/>
      <c r="K21" s="6"/>
      <c r="L21" s="6"/>
      <c r="M21" s="6"/>
    </row>
    <row r="22" spans="7:19">
      <c r="G22" s="5"/>
      <c r="K22" s="6"/>
      <c r="L22" s="6"/>
      <c r="M22" s="6"/>
      <c r="S22" s="35"/>
    </row>
    <row r="23" spans="7:19">
      <c r="G23" s="5"/>
      <c r="K23" s="6"/>
      <c r="L23" s="6"/>
      <c r="M23" s="6"/>
    </row>
    <row r="24" spans="7:19">
      <c r="G24" s="5"/>
      <c r="K24" s="6"/>
      <c r="L24" s="6"/>
      <c r="M24" s="6"/>
    </row>
    <row r="25" spans="7:19">
      <c r="G25" s="5"/>
      <c r="K25" s="6"/>
      <c r="L25" s="6"/>
      <c r="M25" s="6"/>
    </row>
    <row r="26" spans="7:19">
      <c r="G26" s="5"/>
      <c r="K26" s="6"/>
      <c r="L26" s="6"/>
      <c r="M26" s="6"/>
    </row>
    <row r="27" spans="7:19">
      <c r="G27" s="5"/>
      <c r="K27" s="6"/>
      <c r="L27" s="6"/>
      <c r="M27" s="6"/>
    </row>
    <row r="28" spans="7:19">
      <c r="G28" s="5"/>
      <c r="K28" s="6"/>
      <c r="L28" s="6"/>
      <c r="M28" s="6"/>
    </row>
    <row r="29" spans="7:19">
      <c r="G29" s="5"/>
      <c r="K29" s="6"/>
      <c r="L29" s="6"/>
      <c r="M29" s="6"/>
    </row>
    <row r="30" spans="7:19">
      <c r="G30" s="5"/>
      <c r="K30" s="6"/>
      <c r="L30" s="6"/>
      <c r="M30" s="6"/>
    </row>
    <row r="31" spans="7:19">
      <c r="G31" s="5"/>
      <c r="K31" s="6"/>
      <c r="L31" s="6"/>
      <c r="M31" s="6"/>
    </row>
    <row r="32" spans="7:19">
      <c r="G32" s="5"/>
      <c r="K32" s="6"/>
      <c r="L32" s="6"/>
      <c r="M32" s="6"/>
    </row>
    <row r="33" spans="7:13">
      <c r="G33" s="5"/>
      <c r="K33" s="6"/>
      <c r="L33" s="6"/>
      <c r="M33" s="6"/>
    </row>
    <row r="34" spans="7:13">
      <c r="G34" s="5"/>
      <c r="K34" s="6"/>
      <c r="L34" s="6"/>
      <c r="M34" s="6"/>
    </row>
    <row r="35" spans="7:13">
      <c r="G35" s="5"/>
      <c r="K35" s="6"/>
      <c r="L35" s="6"/>
      <c r="M35" s="6"/>
    </row>
    <row r="36" spans="7:13">
      <c r="G36" s="5"/>
    </row>
    <row r="37" spans="7:13">
      <c r="G37" s="23"/>
      <c r="K37" s="6"/>
      <c r="L37" s="6"/>
      <c r="M37" s="6"/>
    </row>
    <row r="38" spans="7:13"/>
    <row r="39" spans="7:13"/>
    <row r="40" spans="7:13"/>
    <row r="41" spans="7:13"/>
    <row r="42" spans="7:13"/>
    <row r="43" spans="7:13"/>
    <row r="44" spans="7:13"/>
    <row r="45" spans="7:13"/>
    <row r="46" spans="7:13"/>
    <row r="47" spans="7:13"/>
    <row r="48" spans="7:13"/>
    <row r="49"/>
    <row r="50"/>
    <row r="51"/>
    <row r="52"/>
    <row r="53"/>
    <row r="54"/>
    <row r="55"/>
    <row r="56"/>
    <row r="57"/>
    <row r="58"/>
    <row r="59"/>
    <row r="60"/>
    <row r="61"/>
    <row r="62"/>
    <row r="63"/>
    <row r="64"/>
    <row r="65" ht="14.25" customHeight="1"/>
    <row r="66" ht="14.25" customHeight="1"/>
    <row r="67" ht="14.25" customHeight="1"/>
  </sheetData>
  <sheetProtection algorithmName="SHA-512" hashValue="SRSnkfQOWYZG8gTAW6xlMbrZK1TOyHcScBEpNtjTop8ZWwLVIoSKXJSXiT1qMQNInVWgxpN+iG1AE/BORlG61w==" saltValue="zZcWCVFR2ktFcQW+QCtuvw==" spinCount="100000" sheet="1" objects="1" scenarios="1"/>
  <mergeCells count="2">
    <mergeCell ref="B6:E6"/>
    <mergeCell ref="G10:T11"/>
  </mergeCells>
  <pageMargins left="0.7" right="0.7" top="0.75" bottom="0.75" header="0.3" footer="0.3"/>
  <pageSetup paperSize="8" scale="7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EA635-85EA-46BB-9CF0-7FB86066821F}">
  <sheetPr>
    <tabColor rgb="FF412A7C"/>
    <pageSetUpPr fitToPage="1"/>
  </sheetPr>
  <dimension ref="A1:S72"/>
  <sheetViews>
    <sheetView showGridLines="0" zoomScale="85" zoomScaleNormal="85" workbookViewId="0">
      <selection activeCell="B9" sqref="B9"/>
    </sheetView>
  </sheetViews>
  <sheetFormatPr defaultColWidth="0" defaultRowHeight="0" customHeight="1" zeroHeight="1"/>
  <cols>
    <col min="1" max="1" width="3.7109375" style="38" customWidth="1"/>
    <col min="2" max="5" width="10.28515625" style="38" customWidth="1"/>
    <col min="6" max="6" width="3.7109375" style="38" customWidth="1"/>
    <col min="7" max="7" width="79" style="38" customWidth="1"/>
    <col min="8" max="8" width="14.42578125" style="51" customWidth="1"/>
    <col min="9" max="13" width="30.7109375" style="38" customWidth="1"/>
    <col min="14" max="14" width="8.28515625" style="38" customWidth="1"/>
    <col min="15" max="15" width="10.140625" style="38" hidden="1" customWidth="1"/>
    <col min="16" max="16384" width="9.85546875" style="38" hidden="1"/>
  </cols>
  <sheetData>
    <row r="1" spans="2:15" ht="15" customHeight="1"/>
    <row r="2" spans="2:15" ht="15" customHeight="1"/>
    <row r="3" spans="2:15" ht="15" customHeight="1"/>
    <row r="4" spans="2:15" ht="15"/>
    <row r="5" spans="2:15" ht="15">
      <c r="B5" s="1358"/>
      <c r="C5" s="1358"/>
      <c r="D5" s="1358"/>
      <c r="E5" s="1358"/>
      <c r="G5" s="1358"/>
      <c r="H5" s="1365"/>
      <c r="I5" s="1358"/>
      <c r="J5" s="1358"/>
      <c r="K5" s="1358"/>
      <c r="L5" s="1358"/>
      <c r="M5" s="1358"/>
    </row>
    <row r="6" spans="2:15" ht="20.25">
      <c r="B6" s="1357" t="s">
        <v>0</v>
      </c>
      <c r="C6" s="1358"/>
      <c r="D6" s="1358"/>
      <c r="E6" s="1358"/>
      <c r="G6" s="1357" t="s">
        <v>17</v>
      </c>
      <c r="H6" s="1365"/>
      <c r="I6" s="1358"/>
      <c r="J6" s="1358"/>
      <c r="K6" s="1358"/>
      <c r="L6" s="1358"/>
      <c r="M6" s="1358"/>
    </row>
    <row r="7" spans="2:15" ht="15.75" thickBot="1">
      <c r="B7" s="1360"/>
      <c r="C7" s="1360"/>
      <c r="D7" s="1360"/>
      <c r="E7" s="1360"/>
      <c r="G7" s="1360"/>
      <c r="H7" s="1366"/>
      <c r="I7" s="1360"/>
      <c r="J7" s="1360"/>
      <c r="K7" s="1360"/>
      <c r="L7" s="1360"/>
      <c r="M7" s="1360"/>
    </row>
    <row r="8" spans="2:15" ht="15"/>
    <row r="9" spans="2:15" ht="14.1" customHeight="1">
      <c r="G9" s="1496" t="s">
        <v>1125</v>
      </c>
      <c r="H9" s="1496"/>
      <c r="I9" s="1496"/>
      <c r="J9" s="1496"/>
      <c r="K9" s="1496"/>
      <c r="L9" s="1496"/>
      <c r="M9" s="1496"/>
    </row>
    <row r="10" spans="2:15" ht="15">
      <c r="G10" s="1496"/>
      <c r="H10" s="1496"/>
      <c r="I10" s="1496"/>
      <c r="J10" s="1496"/>
      <c r="K10" s="1496"/>
      <c r="L10" s="1496"/>
      <c r="M10" s="1496"/>
    </row>
    <row r="11" spans="2:15" ht="14.85" customHeight="1">
      <c r="G11" s="1496"/>
      <c r="H11" s="1496"/>
      <c r="I11" s="1496"/>
      <c r="J11" s="1496"/>
      <c r="K11" s="1496"/>
      <c r="L11" s="1496"/>
      <c r="M11" s="1496"/>
    </row>
    <row r="12" spans="2:15" ht="13.5" customHeight="1">
      <c r="G12" s="1496"/>
      <c r="H12" s="1496"/>
      <c r="I12" s="1496"/>
      <c r="J12" s="1496"/>
      <c r="K12" s="1496"/>
      <c r="L12" s="1496"/>
      <c r="M12" s="1496"/>
      <c r="N12" s="37"/>
      <c r="O12" s="52"/>
    </row>
    <row r="13" spans="2:15" ht="111.75" customHeight="1">
      <c r="G13" s="1496"/>
      <c r="H13" s="1496"/>
      <c r="I13" s="1496"/>
      <c r="J13" s="1496"/>
      <c r="K13" s="1496"/>
      <c r="L13" s="1496"/>
      <c r="M13" s="1496"/>
      <c r="N13" s="37"/>
      <c r="O13" s="52"/>
    </row>
    <row r="14" spans="2:15" ht="15" customHeight="1">
      <c r="G14" s="1496"/>
      <c r="H14" s="1496"/>
      <c r="I14" s="1496"/>
      <c r="J14" s="1496"/>
      <c r="K14" s="1496"/>
      <c r="L14" s="1496"/>
      <c r="M14" s="1496"/>
      <c r="N14" s="41"/>
      <c r="O14" s="52"/>
    </row>
    <row r="15" spans="2:15" ht="15" customHeight="1">
      <c r="G15" s="278"/>
      <c r="H15" s="278"/>
      <c r="I15" s="278"/>
      <c r="J15" s="278"/>
      <c r="K15" s="278"/>
      <c r="L15" s="278"/>
      <c r="M15" s="278"/>
      <c r="N15" s="41"/>
      <c r="O15" s="52"/>
    </row>
    <row r="16" spans="2:15" ht="15" customHeight="1">
      <c r="G16" s="41"/>
      <c r="H16" s="53"/>
      <c r="I16" s="41"/>
      <c r="J16" s="41"/>
      <c r="K16" s="41"/>
      <c r="L16" s="41"/>
      <c r="M16" s="41"/>
      <c r="N16" s="41"/>
      <c r="O16" s="52"/>
    </row>
    <row r="17" spans="5:19" ht="15" customHeight="1">
      <c r="G17" s="188" t="s">
        <v>426</v>
      </c>
      <c r="H17" s="53"/>
      <c r="I17" s="41"/>
      <c r="J17" s="41"/>
      <c r="K17" s="41"/>
      <c r="L17" s="41"/>
      <c r="M17" s="41"/>
      <c r="N17" s="41"/>
      <c r="O17" s="52"/>
    </row>
    <row r="18" spans="5:19" ht="15" customHeight="1">
      <c r="G18" s="188" t="s">
        <v>818</v>
      </c>
      <c r="H18" s="53"/>
      <c r="I18" s="41"/>
      <c r="J18" s="41"/>
      <c r="K18" s="41"/>
      <c r="L18" s="41"/>
      <c r="M18" s="41"/>
      <c r="N18" s="41"/>
      <c r="O18" s="52"/>
    </row>
    <row r="19" spans="5:19" ht="15" customHeight="1">
      <c r="G19" s="1505" t="s">
        <v>819</v>
      </c>
      <c r="H19" s="1505"/>
      <c r="I19" s="54"/>
      <c r="J19" s="54"/>
      <c r="K19" s="55"/>
      <c r="L19" s="55"/>
      <c r="M19" s="55"/>
      <c r="O19" s="52"/>
    </row>
    <row r="20" spans="5:19" ht="15" customHeight="1">
      <c r="G20" s="277" t="s">
        <v>430</v>
      </c>
      <c r="H20" s="285"/>
      <c r="I20" s="267"/>
      <c r="J20" s="267"/>
      <c r="K20" s="267"/>
      <c r="L20" s="267"/>
      <c r="M20" s="267"/>
    </row>
    <row r="21" spans="5:19" ht="15" customHeight="1">
      <c r="G21" s="731"/>
      <c r="H21" s="732" t="s">
        <v>431</v>
      </c>
      <c r="I21" s="732" t="s">
        <v>395</v>
      </c>
      <c r="J21" s="732" t="s">
        <v>401</v>
      </c>
      <c r="K21" s="732" t="s">
        <v>402</v>
      </c>
      <c r="L21" s="732" t="s">
        <v>403</v>
      </c>
      <c r="M21" s="732" t="s">
        <v>404</v>
      </c>
    </row>
    <row r="22" spans="5:19" ht="15" customHeight="1">
      <c r="G22" s="733" t="s">
        <v>435</v>
      </c>
      <c r="H22" s="734"/>
      <c r="I22" s="735"/>
      <c r="J22" s="735"/>
      <c r="K22" s="735"/>
      <c r="L22" s="735"/>
      <c r="M22" s="735"/>
      <c r="S22" s="147"/>
    </row>
    <row r="23" spans="5:19" ht="15" customHeight="1">
      <c r="G23" s="736" t="s">
        <v>896</v>
      </c>
      <c r="H23" s="737" t="s">
        <v>433</v>
      </c>
      <c r="I23" s="738">
        <v>359</v>
      </c>
      <c r="J23" s="738">
        <v>405</v>
      </c>
      <c r="K23" s="738">
        <v>360</v>
      </c>
      <c r="L23" s="739"/>
      <c r="M23" s="739"/>
    </row>
    <row r="24" spans="5:19" ht="15" customHeight="1">
      <c r="G24" s="736" t="s">
        <v>1032</v>
      </c>
      <c r="H24" s="737" t="s">
        <v>433</v>
      </c>
      <c r="I24" s="738">
        <v>69</v>
      </c>
      <c r="J24" s="738">
        <v>43</v>
      </c>
      <c r="K24" s="738">
        <v>55</v>
      </c>
      <c r="L24" s="739"/>
      <c r="M24" s="739"/>
    </row>
    <row r="25" spans="5:19" ht="15" customHeight="1">
      <c r="G25" s="740" t="s">
        <v>895</v>
      </c>
      <c r="H25" s="741" t="s">
        <v>432</v>
      </c>
      <c r="I25" s="742">
        <v>428</v>
      </c>
      <c r="J25" s="742">
        <v>448</v>
      </c>
      <c r="K25" s="742">
        <v>415</v>
      </c>
      <c r="L25" s="739"/>
      <c r="M25" s="739"/>
      <c r="O25" s="57"/>
    </row>
    <row r="26" spans="5:19" ht="15" customHeight="1">
      <c r="G26" s="736" t="s">
        <v>993</v>
      </c>
      <c r="H26" s="737" t="s">
        <v>433</v>
      </c>
      <c r="I26" s="743" t="s">
        <v>994</v>
      </c>
      <c r="J26" s="742"/>
      <c r="K26" s="742"/>
      <c r="L26" s="739"/>
      <c r="M26" s="739"/>
      <c r="O26" s="57"/>
    </row>
    <row r="27" spans="5:19" ht="15" customHeight="1">
      <c r="E27" s="58"/>
      <c r="F27" s="58"/>
      <c r="G27" s="744" t="s">
        <v>1033</v>
      </c>
      <c r="H27" s="737"/>
      <c r="I27" s="745"/>
      <c r="J27" s="746"/>
      <c r="K27" s="746"/>
      <c r="L27" s="746"/>
      <c r="M27" s="746"/>
    </row>
    <row r="28" spans="5:19" ht="15" customHeight="1">
      <c r="G28" s="736"/>
      <c r="H28" s="737"/>
      <c r="I28" s="747"/>
      <c r="J28" s="738"/>
      <c r="K28" s="738"/>
      <c r="L28" s="738"/>
      <c r="M28" s="738"/>
      <c r="O28" s="59"/>
    </row>
    <row r="29" spans="5:19" ht="15" customHeight="1">
      <c r="G29" s="733" t="s">
        <v>436</v>
      </c>
      <c r="H29" s="734" t="s">
        <v>925</v>
      </c>
      <c r="I29" s="735"/>
      <c r="J29" s="735"/>
      <c r="K29" s="735"/>
      <c r="L29" s="735"/>
      <c r="M29" s="735"/>
    </row>
    <row r="30" spans="5:19" ht="15" customHeight="1">
      <c r="G30" s="736" t="s">
        <v>437</v>
      </c>
      <c r="H30" s="745"/>
      <c r="I30" s="1303">
        <v>32687</v>
      </c>
      <c r="J30" s="1303">
        <v>35118</v>
      </c>
      <c r="K30" s="1303">
        <v>36114</v>
      </c>
      <c r="L30" s="1303">
        <v>31847</v>
      </c>
      <c r="M30" s="1303">
        <v>31341</v>
      </c>
    </row>
    <row r="31" spans="5:19" ht="15" customHeight="1">
      <c r="G31" s="736" t="s">
        <v>899</v>
      </c>
      <c r="H31" s="748"/>
      <c r="I31" s="1303">
        <v>12259</v>
      </c>
      <c r="J31" s="1303">
        <v>35118</v>
      </c>
      <c r="K31" s="1303">
        <v>30143</v>
      </c>
      <c r="L31" s="1303">
        <v>21543</v>
      </c>
      <c r="M31" s="1303">
        <v>21128</v>
      </c>
    </row>
    <row r="32" spans="5:19" ht="15" customHeight="1">
      <c r="G32" s="736" t="s">
        <v>901</v>
      </c>
      <c r="H32" s="748"/>
      <c r="I32" s="1303">
        <v>20428</v>
      </c>
      <c r="J32" s="1303">
        <v>30005</v>
      </c>
      <c r="K32" s="1303">
        <v>5913</v>
      </c>
      <c r="L32" s="1304"/>
      <c r="M32" s="1304"/>
    </row>
    <row r="33" spans="7:15" ht="15" customHeight="1">
      <c r="G33" s="736"/>
      <c r="H33" s="749"/>
      <c r="I33" s="1305"/>
      <c r="J33" s="1305"/>
      <c r="K33" s="1305"/>
      <c r="L33" s="1305"/>
      <c r="M33" s="1305"/>
      <c r="O33" s="61"/>
    </row>
    <row r="34" spans="7:15" ht="15" customHeight="1">
      <c r="G34" s="736" t="s">
        <v>1034</v>
      </c>
      <c r="H34" s="749"/>
      <c r="I34" s="1305">
        <v>25498</v>
      </c>
      <c r="J34" s="1305">
        <v>8083</v>
      </c>
      <c r="K34" s="1305">
        <v>5089</v>
      </c>
      <c r="L34" s="1305">
        <v>2354</v>
      </c>
      <c r="M34" s="1305">
        <v>2742</v>
      </c>
      <c r="O34" s="61"/>
    </row>
    <row r="35" spans="7:15" ht="15" customHeight="1">
      <c r="G35" s="736" t="s">
        <v>1386</v>
      </c>
      <c r="H35" s="749"/>
      <c r="I35" s="1305">
        <v>5915</v>
      </c>
      <c r="J35" s="1305">
        <v>19529</v>
      </c>
      <c r="K35" s="1305">
        <v>27270</v>
      </c>
      <c r="L35" s="1305">
        <v>24186</v>
      </c>
      <c r="M35" s="1305">
        <v>23749</v>
      </c>
      <c r="O35" s="61"/>
    </row>
    <row r="36" spans="7:15" ht="15" customHeight="1">
      <c r="G36" s="736" t="s">
        <v>989</v>
      </c>
      <c r="H36" s="749"/>
      <c r="I36" s="1305">
        <v>437</v>
      </c>
      <c r="J36" s="1306"/>
      <c r="K36" s="1306"/>
      <c r="L36" s="1306"/>
      <c r="M36" s="1306"/>
      <c r="O36" s="61"/>
    </row>
    <row r="37" spans="7:15" ht="15" customHeight="1">
      <c r="G37" s="736" t="s">
        <v>990</v>
      </c>
      <c r="H37" s="750"/>
      <c r="I37" s="1307">
        <v>285</v>
      </c>
      <c r="J37" s="1305">
        <v>6548</v>
      </c>
      <c r="K37" s="1305">
        <v>3202</v>
      </c>
      <c r="L37" s="1305">
        <v>5072</v>
      </c>
      <c r="M37" s="1305">
        <v>4571</v>
      </c>
      <c r="O37" s="61"/>
    </row>
    <row r="38" spans="7:15" ht="15" customHeight="1">
      <c r="G38" s="736" t="s">
        <v>808</v>
      </c>
      <c r="H38" s="749"/>
      <c r="I38" s="1305">
        <v>552</v>
      </c>
      <c r="J38" s="1305">
        <v>958</v>
      </c>
      <c r="K38" s="1305">
        <v>582</v>
      </c>
      <c r="L38" s="1305">
        <v>236</v>
      </c>
      <c r="M38" s="1305">
        <v>280</v>
      </c>
      <c r="O38" s="61"/>
    </row>
    <row r="39" spans="7:15" ht="15" customHeight="1">
      <c r="G39" s="745"/>
      <c r="H39" s="745"/>
      <c r="I39" s="1308"/>
      <c r="J39" s="1308"/>
      <c r="K39" s="1308"/>
      <c r="L39" s="1308"/>
      <c r="M39" s="1308"/>
      <c r="O39" s="61"/>
    </row>
    <row r="40" spans="7:15" ht="15" customHeight="1">
      <c r="G40" s="736" t="s">
        <v>1034</v>
      </c>
      <c r="H40" s="745"/>
      <c r="I40" s="1309">
        <v>0.78</v>
      </c>
      <c r="J40" s="1309">
        <v>0.23</v>
      </c>
      <c r="K40" s="1310">
        <v>0.14099999999999999</v>
      </c>
      <c r="L40" s="1310">
        <v>7.3999999999999996E-2</v>
      </c>
      <c r="M40" s="1310">
        <v>8.6999999999999994E-2</v>
      </c>
      <c r="O40" s="61"/>
    </row>
    <row r="41" spans="7:15" ht="15" customHeight="1">
      <c r="G41" s="736" t="s">
        <v>1386</v>
      </c>
      <c r="H41" s="745"/>
      <c r="I41" s="1309">
        <v>0.18</v>
      </c>
      <c r="J41" s="1309">
        <v>0.56000000000000005</v>
      </c>
      <c r="K41" s="1310">
        <v>0.754</v>
      </c>
      <c r="L41" s="1310">
        <v>0.75900000000000001</v>
      </c>
      <c r="M41" s="1310">
        <v>0.75800000000000001</v>
      </c>
      <c r="O41" s="61"/>
    </row>
    <row r="42" spans="7:15" ht="15" customHeight="1">
      <c r="G42" s="736" t="s">
        <v>989</v>
      </c>
      <c r="H42" s="752"/>
      <c r="I42" s="1309">
        <v>0.01</v>
      </c>
      <c r="J42" s="1311"/>
      <c r="K42" s="1311"/>
      <c r="L42" s="1311"/>
      <c r="M42" s="1311"/>
      <c r="O42" s="61"/>
    </row>
    <row r="43" spans="7:15" ht="15" customHeight="1">
      <c r="G43" s="736" t="s">
        <v>990</v>
      </c>
      <c r="H43" s="752"/>
      <c r="I43" s="1309">
        <v>0.01</v>
      </c>
      <c r="J43" s="1309">
        <v>0.19</v>
      </c>
      <c r="K43" s="1310">
        <v>8.8999999999999996E-2</v>
      </c>
      <c r="L43" s="1310">
        <v>0.159</v>
      </c>
      <c r="M43" s="1310">
        <v>0.14599999999999999</v>
      </c>
      <c r="O43" s="61"/>
    </row>
    <row r="44" spans="7:15" ht="15" customHeight="1">
      <c r="G44" s="736" t="s">
        <v>812</v>
      </c>
      <c r="H44" s="752"/>
      <c r="I44" s="1309">
        <v>0.02</v>
      </c>
      <c r="J44" s="1309">
        <v>0.03</v>
      </c>
      <c r="K44" s="1310">
        <v>1.6E-2</v>
      </c>
      <c r="L44" s="1310">
        <v>7.0000000000000001E-3</v>
      </c>
      <c r="M44" s="1310">
        <v>8.9999999999999993E-3</v>
      </c>
      <c r="O44" s="61"/>
    </row>
    <row r="45" spans="7:15" ht="15" customHeight="1">
      <c r="G45" s="1506" t="s">
        <v>1224</v>
      </c>
      <c r="H45" s="1507"/>
      <c r="I45" s="1507"/>
      <c r="J45" s="1507"/>
      <c r="K45" s="1507"/>
      <c r="L45" s="1507"/>
      <c r="M45" s="1508"/>
      <c r="O45" s="61"/>
    </row>
    <row r="46" spans="7:15" ht="15" customHeight="1">
      <c r="G46" s="754"/>
      <c r="H46" s="752"/>
      <c r="I46" s="751"/>
      <c r="J46" s="753"/>
      <c r="K46" s="753"/>
      <c r="L46" s="753"/>
      <c r="M46" s="753"/>
      <c r="O46" s="61"/>
    </row>
    <row r="47" spans="7:15" ht="15" customHeight="1">
      <c r="G47" s="733" t="s">
        <v>897</v>
      </c>
      <c r="H47" s="734"/>
      <c r="I47" s="735"/>
      <c r="J47" s="735"/>
      <c r="K47" s="735"/>
      <c r="L47" s="735"/>
      <c r="M47" s="735"/>
      <c r="O47" s="61"/>
    </row>
    <row r="48" spans="7:15" ht="15" customHeight="1">
      <c r="G48" s="736" t="s">
        <v>1126</v>
      </c>
      <c r="H48" s="752" t="s">
        <v>432</v>
      </c>
      <c r="I48" s="738">
        <v>15</v>
      </c>
      <c r="J48" s="745"/>
      <c r="K48" s="745"/>
      <c r="L48" s="745"/>
      <c r="M48" s="745"/>
      <c r="O48" s="61"/>
    </row>
    <row r="49" spans="7:15" ht="15" customHeight="1">
      <c r="G49" s="754" t="s">
        <v>900</v>
      </c>
      <c r="H49" s="752" t="s">
        <v>925</v>
      </c>
      <c r="I49" s="1303">
        <v>1775</v>
      </c>
      <c r="J49" s="745"/>
      <c r="K49" s="745"/>
      <c r="L49" s="745"/>
      <c r="M49" s="745"/>
      <c r="O49" s="61"/>
    </row>
    <row r="50" spans="7:15" ht="15" customHeight="1">
      <c r="G50" s="754" t="s">
        <v>898</v>
      </c>
      <c r="H50" s="752"/>
      <c r="I50" s="1309">
        <v>0.05</v>
      </c>
      <c r="J50" s="745"/>
      <c r="K50" s="745"/>
      <c r="L50" s="745"/>
      <c r="M50" s="745"/>
      <c r="O50" s="61"/>
    </row>
    <row r="51" spans="7:15" ht="15" customHeight="1">
      <c r="G51" s="755" t="s">
        <v>1035</v>
      </c>
      <c r="H51" s="752"/>
      <c r="I51" s="1309"/>
      <c r="J51" s="745"/>
      <c r="K51" s="745"/>
      <c r="L51" s="745"/>
      <c r="M51" s="745"/>
      <c r="O51" s="61"/>
    </row>
    <row r="52" spans="7:15" ht="15" customHeight="1">
      <c r="G52" s="754"/>
      <c r="H52" s="752"/>
      <c r="I52" s="1312"/>
      <c r="J52" s="756"/>
      <c r="K52" s="756"/>
      <c r="L52" s="756"/>
      <c r="M52" s="756"/>
    </row>
    <row r="53" spans="7:15" ht="15" customHeight="1">
      <c r="G53" s="733" t="s">
        <v>438</v>
      </c>
      <c r="H53" s="734"/>
      <c r="I53" s="1313"/>
      <c r="J53" s="735"/>
      <c r="K53" s="735"/>
      <c r="L53" s="735"/>
      <c r="M53" s="735"/>
    </row>
    <row r="54" spans="7:15" ht="15" customHeight="1">
      <c r="G54" s="745" t="s">
        <v>995</v>
      </c>
      <c r="H54" s="752"/>
      <c r="I54" s="1314">
        <f>I56/139</f>
        <v>0.92086330935251803</v>
      </c>
      <c r="J54" s="756"/>
      <c r="K54" s="756"/>
      <c r="L54" s="753"/>
      <c r="M54" s="753"/>
    </row>
    <row r="55" spans="7:15" ht="15" customHeight="1">
      <c r="G55" s="745" t="s">
        <v>991</v>
      </c>
      <c r="H55" s="752" t="s">
        <v>432</v>
      </c>
      <c r="I55" s="1315">
        <v>144</v>
      </c>
      <c r="J55" s="756"/>
      <c r="K55" s="756"/>
      <c r="L55" s="756"/>
      <c r="M55" s="756"/>
    </row>
    <row r="56" spans="7:15" ht="15" customHeight="1">
      <c r="G56" s="745" t="s">
        <v>992</v>
      </c>
      <c r="H56" s="752" t="s">
        <v>432</v>
      </c>
      <c r="I56" s="1315">
        <v>128</v>
      </c>
      <c r="J56" s="756"/>
      <c r="K56" s="756"/>
      <c r="L56" s="756"/>
      <c r="M56" s="756"/>
    </row>
    <row r="57" spans="7:15" ht="15" customHeight="1">
      <c r="G57" s="745" t="s">
        <v>439</v>
      </c>
      <c r="H57" s="752" t="s">
        <v>432</v>
      </c>
      <c r="I57" s="1315">
        <v>0</v>
      </c>
      <c r="J57" s="756"/>
      <c r="K57" s="756"/>
      <c r="L57" s="756"/>
      <c r="M57" s="756"/>
    </row>
    <row r="58" spans="7:15" ht="15" customHeight="1">
      <c r="G58" s="757" t="s">
        <v>1127</v>
      </c>
      <c r="H58" s="758" t="s">
        <v>432</v>
      </c>
      <c r="I58" s="1316">
        <v>0</v>
      </c>
      <c r="J58" s="759"/>
      <c r="K58" s="759"/>
      <c r="L58" s="759"/>
      <c r="M58" s="759"/>
    </row>
    <row r="59" spans="7:15" ht="15" customHeight="1">
      <c r="G59" s="1509" t="s">
        <v>1128</v>
      </c>
      <c r="H59" s="1509"/>
      <c r="I59" s="1509"/>
      <c r="J59" s="1509"/>
      <c r="K59" s="1509"/>
      <c r="L59" s="1509"/>
      <c r="M59" s="1509"/>
    </row>
    <row r="60" spans="7:15" ht="15" customHeight="1">
      <c r="G60" s="259"/>
      <c r="H60" s="285"/>
      <c r="I60" s="294"/>
      <c r="J60" s="295"/>
      <c r="K60" s="295"/>
      <c r="L60" s="296"/>
      <c r="M60" s="296"/>
    </row>
    <row r="61" spans="7:15" ht="15" customHeight="1">
      <c r="G61" s="277" t="s">
        <v>1086</v>
      </c>
      <c r="H61" s="285"/>
      <c r="I61" s="294"/>
      <c r="J61" s="294"/>
      <c r="K61" s="294"/>
      <c r="L61" s="267"/>
      <c r="M61" s="267"/>
    </row>
    <row r="62" spans="7:15" ht="15" customHeight="1">
      <c r="G62" s="731" t="s">
        <v>440</v>
      </c>
      <c r="H62" s="732" t="s">
        <v>431</v>
      </c>
      <c r="I62" s="732" t="s">
        <v>395</v>
      </c>
      <c r="J62" s="732" t="s">
        <v>401</v>
      </c>
      <c r="K62" s="732" t="s">
        <v>402</v>
      </c>
      <c r="L62" s="267"/>
      <c r="M62" s="267"/>
    </row>
    <row r="63" spans="7:15" ht="35.1" customHeight="1">
      <c r="G63" s="760" t="s">
        <v>443</v>
      </c>
      <c r="H63" s="761" t="s">
        <v>441</v>
      </c>
      <c r="I63" s="1152" t="s">
        <v>984</v>
      </c>
      <c r="J63" s="1152" t="s">
        <v>985</v>
      </c>
      <c r="K63" s="1152" t="s">
        <v>984</v>
      </c>
      <c r="L63" s="267"/>
      <c r="M63" s="267"/>
    </row>
    <row r="64" spans="7:15" ht="30">
      <c r="G64" s="762" t="s">
        <v>1129</v>
      </c>
      <c r="H64" s="821" t="s">
        <v>432</v>
      </c>
      <c r="I64" s="1153">
        <v>245.95</v>
      </c>
      <c r="J64" s="1154">
        <v>105</v>
      </c>
      <c r="K64" s="1154">
        <v>27</v>
      </c>
      <c r="L64" s="267"/>
      <c r="M64" s="267"/>
    </row>
    <row r="65" spans="7:13" ht="15" customHeight="1">
      <c r="G65" s="267"/>
      <c r="H65" s="267"/>
      <c r="I65" s="267"/>
      <c r="J65" s="267"/>
      <c r="K65" s="267"/>
      <c r="L65" s="267"/>
      <c r="M65" s="267"/>
    </row>
    <row r="66" spans="7:13" ht="15" customHeight="1">
      <c r="G66" s="267"/>
      <c r="H66" s="267"/>
      <c r="I66" s="267"/>
      <c r="J66" s="267"/>
      <c r="K66" s="267"/>
      <c r="L66" s="267"/>
      <c r="M66" s="267"/>
    </row>
    <row r="67" spans="7:13" ht="15" customHeight="1">
      <c r="G67" s="277" t="s">
        <v>1087</v>
      </c>
      <c r="H67" s="267"/>
      <c r="I67" s="267"/>
      <c r="J67" s="267"/>
      <c r="K67" s="267"/>
      <c r="L67" s="267"/>
      <c r="M67" s="267"/>
    </row>
    <row r="68" spans="7:13" ht="15" customHeight="1">
      <c r="G68" s="731" t="s">
        <v>444</v>
      </c>
      <c r="H68" s="732" t="s">
        <v>431</v>
      </c>
      <c r="I68" s="732" t="s">
        <v>395</v>
      </c>
      <c r="J68" s="732" t="s">
        <v>401</v>
      </c>
      <c r="K68" s="267"/>
      <c r="L68" s="267"/>
      <c r="M68" s="267"/>
    </row>
    <row r="69" spans="7:13" ht="15" customHeight="1">
      <c r="G69" s="763" t="s">
        <v>1226</v>
      </c>
      <c r="H69" s="764" t="s">
        <v>432</v>
      </c>
      <c r="I69" s="1155">
        <v>4</v>
      </c>
      <c r="J69" s="764">
        <v>5</v>
      </c>
      <c r="K69" s="267"/>
      <c r="L69" s="267"/>
      <c r="M69" s="267"/>
    </row>
    <row r="70" spans="7:13" ht="15" customHeight="1">
      <c r="G70" s="280"/>
      <c r="H70" s="285"/>
      <c r="I70" s="267"/>
      <c r="J70" s="267"/>
      <c r="K70" s="267"/>
      <c r="L70" s="267"/>
      <c r="M70" s="267"/>
    </row>
    <row r="71" spans="7:13" ht="15"/>
    <row r="72" spans="7:13" ht="15"/>
  </sheetData>
  <sheetProtection algorithmName="SHA-512" hashValue="MMOETh8moJIvzQJomqAPJwM4YG15ZGeGdcyIBuTX1Y47xlUqEBVp94r1FhHyc6w1jp0ycLbIizfBzuDDl9sNXg==" saltValue="/Ace7TxnAqX9gATTWJZFUQ==" spinCount="100000" sheet="1" objects="1" scenarios="1"/>
  <mergeCells count="4">
    <mergeCell ref="G19:H19"/>
    <mergeCell ref="G9:M14"/>
    <mergeCell ref="G45:M45"/>
    <mergeCell ref="G59:M59"/>
  </mergeCells>
  <pageMargins left="0.7" right="0.7" top="0.75" bottom="0.75" header="0.3" footer="0.3"/>
  <pageSetup paperSize="8" scale="6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57ABC-172F-4E55-9206-4E1373E80A18}">
  <sheetPr>
    <tabColor rgb="FFAA2B77"/>
    <pageSetUpPr fitToPage="1"/>
  </sheetPr>
  <dimension ref="A1:AD110"/>
  <sheetViews>
    <sheetView showGridLines="0" zoomScale="85" zoomScaleNormal="85" workbookViewId="0">
      <selection activeCell="B9" sqref="B9"/>
    </sheetView>
  </sheetViews>
  <sheetFormatPr defaultColWidth="0" defaultRowHeight="15" zeroHeight="1"/>
  <cols>
    <col min="1" max="1" width="3.7109375" customWidth="1"/>
    <col min="2" max="5" width="10.28515625" customWidth="1"/>
    <col min="6" max="6" width="3.7109375" customWidth="1"/>
    <col min="7" max="7" width="4.5703125" customWidth="1"/>
    <col min="8" max="8" width="23.5703125" customWidth="1"/>
    <col min="9" max="9" width="2.85546875" customWidth="1"/>
    <col min="10" max="10" width="23.5703125" customWidth="1"/>
    <col min="11" max="11" width="2.85546875" customWidth="1"/>
    <col min="12" max="12" width="23.5703125" customWidth="1"/>
    <col min="13" max="13" width="2.85546875" customWidth="1"/>
    <col min="14" max="14" width="23.5703125" customWidth="1"/>
    <col min="15" max="16" width="3.5703125" customWidth="1"/>
    <col min="17" max="17" width="23.5703125" customWidth="1"/>
    <col min="18" max="18" width="2.85546875" customWidth="1"/>
    <col min="19" max="19" width="23.5703125" customWidth="1"/>
    <col min="20" max="20" width="2.85546875" customWidth="1"/>
    <col min="21" max="21" width="23.5703125" customWidth="1"/>
    <col min="22" max="23" width="3.5703125" customWidth="1"/>
    <col min="24" max="24" width="23.5703125" customWidth="1"/>
    <col min="25" max="25" width="2.85546875" customWidth="1"/>
    <col min="26" max="26" width="23.5703125" customWidth="1"/>
    <col min="27" max="28" width="3.5703125" customWidth="1"/>
    <col min="29" max="29" width="23.5703125" customWidth="1"/>
    <col min="30" max="30" width="10.28515625" customWidth="1"/>
    <col min="31" max="16384" width="10.28515625" hidden="1"/>
  </cols>
  <sheetData>
    <row r="1" spans="2:29">
      <c r="B1" s="3"/>
      <c r="C1" s="3"/>
      <c r="D1" s="3"/>
      <c r="E1" s="3"/>
      <c r="F1" s="3"/>
    </row>
    <row r="2" spans="2:29">
      <c r="B2" s="3"/>
      <c r="C2" s="3"/>
      <c r="D2" s="3"/>
      <c r="E2" s="3"/>
      <c r="F2" s="3"/>
    </row>
    <row r="3" spans="2:29">
      <c r="B3" s="3"/>
      <c r="C3" s="3"/>
      <c r="D3" s="3"/>
      <c r="E3" s="3"/>
      <c r="F3" s="3"/>
      <c r="AC3" s="3"/>
    </row>
    <row r="4" spans="2:29">
      <c r="B4" s="3"/>
      <c r="C4" s="3"/>
      <c r="D4" s="3"/>
      <c r="E4" s="3"/>
      <c r="F4" s="3"/>
    </row>
    <row r="5" spans="2:29">
      <c r="B5" s="232"/>
      <c r="C5" s="232"/>
      <c r="D5" s="232"/>
      <c r="E5" s="232"/>
      <c r="F5" s="15"/>
      <c r="G5" s="232"/>
      <c r="H5" s="232"/>
      <c r="I5" s="232"/>
      <c r="J5" s="232"/>
      <c r="K5" s="232"/>
      <c r="L5" s="232"/>
      <c r="M5" s="232"/>
      <c r="N5" s="232"/>
      <c r="O5" s="232"/>
      <c r="P5" s="232"/>
      <c r="Q5" s="232"/>
      <c r="R5" s="232"/>
      <c r="S5" s="232"/>
      <c r="T5" s="232"/>
      <c r="U5" s="232"/>
      <c r="V5" s="232"/>
      <c r="W5" s="232"/>
      <c r="X5" s="232"/>
      <c r="Y5" s="232"/>
      <c r="Z5" s="232"/>
      <c r="AA5" s="232"/>
      <c r="AB5" s="232"/>
      <c r="AC5" s="232"/>
    </row>
    <row r="6" spans="2:29" ht="20.25">
      <c r="B6" s="1510" t="s">
        <v>0</v>
      </c>
      <c r="C6" s="1510"/>
      <c r="D6" s="1510"/>
      <c r="E6" s="1510"/>
      <c r="F6" s="16"/>
      <c r="G6" s="234" t="s">
        <v>369</v>
      </c>
      <c r="H6" s="234"/>
      <c r="I6" s="234"/>
      <c r="J6" s="234"/>
      <c r="K6" s="232"/>
      <c r="L6" s="232"/>
      <c r="M6" s="232"/>
      <c r="N6" s="232"/>
      <c r="O6" s="232"/>
      <c r="P6" s="232"/>
      <c r="Q6" s="232"/>
      <c r="R6" s="232"/>
      <c r="S6" s="232"/>
      <c r="T6" s="232"/>
      <c r="U6" s="232"/>
      <c r="V6" s="232"/>
      <c r="W6" s="232"/>
      <c r="X6" s="232"/>
      <c r="Y6" s="232"/>
      <c r="Z6" s="232"/>
      <c r="AA6" s="232"/>
      <c r="AB6" s="232"/>
      <c r="AC6" s="232"/>
    </row>
    <row r="7" spans="2:29" ht="15.75" thickBot="1">
      <c r="B7" s="233"/>
      <c r="C7" s="233"/>
      <c r="D7" s="233"/>
      <c r="E7" s="233"/>
      <c r="F7" s="15"/>
      <c r="G7" s="233"/>
      <c r="H7" s="233"/>
      <c r="I7" s="233"/>
      <c r="J7" s="233"/>
      <c r="K7" s="233"/>
      <c r="L7" s="233"/>
      <c r="M7" s="233"/>
      <c r="N7" s="233"/>
      <c r="O7" s="233"/>
      <c r="P7" s="233"/>
      <c r="Q7" s="233"/>
      <c r="R7" s="233"/>
      <c r="S7" s="233"/>
      <c r="T7" s="233"/>
      <c r="U7" s="233"/>
      <c r="V7" s="233"/>
      <c r="W7" s="233"/>
      <c r="X7" s="233"/>
      <c r="Y7" s="233"/>
      <c r="Z7" s="233"/>
      <c r="AA7" s="233"/>
      <c r="AB7" s="233"/>
      <c r="AC7" s="233"/>
    </row>
    <row r="8" spans="2:29">
      <c r="B8" s="15"/>
      <c r="C8" s="15"/>
      <c r="D8" s="15"/>
      <c r="E8" s="15"/>
      <c r="F8" s="15"/>
      <c r="H8" s="3"/>
      <c r="I8" s="3"/>
      <c r="J8" s="3"/>
      <c r="K8" s="3"/>
      <c r="L8" s="3"/>
      <c r="M8" s="3"/>
      <c r="N8" s="3"/>
      <c r="O8" s="3"/>
      <c r="P8" s="3"/>
      <c r="Q8" s="3"/>
      <c r="R8" s="3"/>
      <c r="S8" s="3"/>
      <c r="T8" s="3"/>
      <c r="U8" s="3"/>
      <c r="V8" s="3"/>
      <c r="W8" s="3"/>
      <c r="X8" s="3"/>
      <c r="Y8" s="3"/>
      <c r="Z8" s="3"/>
      <c r="AA8" s="3"/>
      <c r="AB8" s="3"/>
      <c r="AC8" s="3"/>
    </row>
    <row r="9" spans="2:29">
      <c r="B9" s="15"/>
      <c r="C9" s="15"/>
      <c r="D9" s="15"/>
      <c r="E9" s="15"/>
      <c r="F9" s="15"/>
      <c r="H9" s="1511"/>
      <c r="I9" s="1511"/>
      <c r="J9" s="1511"/>
      <c r="K9" s="1511"/>
      <c r="L9" s="1511"/>
      <c r="M9" s="1511"/>
      <c r="N9" s="1511"/>
      <c r="O9" s="1511"/>
      <c r="P9" s="1511"/>
      <c r="Q9" s="1511"/>
      <c r="R9" s="1511"/>
      <c r="S9" s="1511"/>
      <c r="T9" s="1511"/>
      <c r="U9" s="1511"/>
      <c r="V9" s="1511"/>
      <c r="W9" s="1511"/>
      <c r="X9" s="1511"/>
      <c r="Y9" s="1511"/>
      <c r="Z9" s="1511"/>
      <c r="AA9" s="1511"/>
      <c r="AB9" s="1511"/>
      <c r="AC9" s="1511"/>
    </row>
    <row r="10" spans="2:29">
      <c r="B10" s="15"/>
      <c r="C10" s="15"/>
      <c r="D10" s="15"/>
      <c r="E10" s="15"/>
      <c r="F10" s="15"/>
      <c r="H10" s="1511"/>
      <c r="I10" s="1511"/>
      <c r="J10" s="1511"/>
      <c r="K10" s="1511"/>
      <c r="L10" s="1511"/>
      <c r="M10" s="1511"/>
      <c r="N10" s="1511"/>
      <c r="O10" s="1511"/>
      <c r="P10" s="1511"/>
      <c r="Q10" s="1511"/>
      <c r="R10" s="1511"/>
      <c r="S10" s="1511"/>
      <c r="T10" s="1511"/>
      <c r="U10" s="1511"/>
      <c r="V10" s="1511"/>
      <c r="W10" s="1511"/>
      <c r="X10" s="1511"/>
      <c r="Y10" s="1511"/>
      <c r="Z10" s="1511"/>
      <c r="AA10" s="1511"/>
      <c r="AB10" s="1511"/>
      <c r="AC10" s="1511"/>
    </row>
    <row r="11" spans="2:29">
      <c r="B11" s="15"/>
      <c r="C11" s="15"/>
      <c r="D11" s="15"/>
      <c r="E11" s="15"/>
      <c r="F11" s="15"/>
      <c r="H11" s="1511"/>
      <c r="I11" s="1511"/>
      <c r="J11" s="1511"/>
      <c r="K11" s="1511"/>
      <c r="L11" s="1511"/>
      <c r="M11" s="1511"/>
      <c r="N11" s="1511"/>
      <c r="O11" s="1511"/>
      <c r="P11" s="1511"/>
      <c r="Q11" s="1511"/>
      <c r="R11" s="1511"/>
      <c r="S11" s="1511"/>
      <c r="T11" s="1511"/>
      <c r="U11" s="1511"/>
      <c r="V11" s="1511"/>
      <c r="W11" s="1511"/>
      <c r="X11" s="1511"/>
      <c r="Y11" s="1511"/>
      <c r="Z11" s="1511"/>
      <c r="AA11" s="1511"/>
      <c r="AB11" s="1511"/>
      <c r="AC11" s="1511"/>
    </row>
    <row r="12" spans="2:29" ht="15.75" customHeight="1">
      <c r="B12" s="15"/>
      <c r="C12" s="15"/>
      <c r="D12" s="15"/>
      <c r="E12" s="15"/>
      <c r="F12" s="15"/>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row>
    <row r="13" spans="2:29" ht="14.25" customHeight="1">
      <c r="B13" s="15"/>
      <c r="C13" s="15"/>
      <c r="D13" s="15"/>
      <c r="E13" s="15"/>
      <c r="F13" s="15"/>
      <c r="H13" s="1511"/>
      <c r="I13" s="1511"/>
      <c r="J13" s="1511"/>
      <c r="K13" s="1511"/>
      <c r="L13" s="1511"/>
      <c r="M13" s="1511"/>
      <c r="N13" s="1511"/>
      <c r="O13" s="1511"/>
      <c r="P13" s="1511"/>
      <c r="Q13" s="1511"/>
      <c r="R13" s="1511"/>
      <c r="S13" s="1511"/>
      <c r="T13" s="1511"/>
      <c r="U13" s="1511"/>
      <c r="V13" s="1511"/>
      <c r="W13" s="1511"/>
      <c r="X13" s="1511"/>
      <c r="Y13" s="1511"/>
      <c r="Z13" s="1511"/>
      <c r="AA13" s="1511"/>
      <c r="AB13" s="1511"/>
      <c r="AC13" s="1511"/>
    </row>
    <row r="14" spans="2:29" ht="14.25" customHeight="1">
      <c r="B14" s="15"/>
      <c r="C14" s="15"/>
      <c r="D14" s="15"/>
      <c r="E14" s="15"/>
      <c r="F14" s="15"/>
      <c r="H14" s="1511"/>
      <c r="I14" s="1511"/>
      <c r="J14" s="1511"/>
      <c r="K14" s="1511"/>
      <c r="L14" s="1511"/>
      <c r="M14" s="1511"/>
      <c r="N14" s="1511"/>
      <c r="O14" s="1511"/>
      <c r="P14" s="1511"/>
      <c r="Q14" s="1511"/>
      <c r="R14" s="1511"/>
      <c r="S14" s="1511"/>
      <c r="T14" s="1511"/>
      <c r="U14" s="1511"/>
      <c r="V14" s="1511"/>
      <c r="W14" s="1511"/>
      <c r="X14" s="1511"/>
      <c r="Y14" s="1511"/>
      <c r="Z14" s="1511"/>
      <c r="AA14" s="1511"/>
      <c r="AB14" s="1511"/>
      <c r="AC14" s="1511"/>
    </row>
    <row r="15" spans="2:29">
      <c r="B15" s="15"/>
      <c r="C15" s="15"/>
      <c r="D15" s="15"/>
      <c r="E15" s="15"/>
      <c r="F15" s="15"/>
      <c r="H15" s="1511"/>
      <c r="I15" s="1511"/>
      <c r="J15" s="1511"/>
      <c r="K15" s="1511"/>
      <c r="L15" s="1511"/>
      <c r="M15" s="1511"/>
      <c r="N15" s="1511"/>
      <c r="O15" s="1511"/>
      <c r="P15" s="1511"/>
      <c r="Q15" s="1511"/>
      <c r="R15" s="1511"/>
      <c r="S15" s="1511"/>
      <c r="T15" s="1511"/>
      <c r="U15" s="1511"/>
      <c r="V15" s="1511"/>
      <c r="W15" s="1511"/>
      <c r="X15" s="1511"/>
      <c r="Y15" s="1511"/>
      <c r="Z15" s="1511"/>
      <c r="AA15" s="1511"/>
      <c r="AB15" s="1511"/>
      <c r="AC15" s="1511"/>
    </row>
    <row r="16" spans="2:29">
      <c r="B16" s="15"/>
      <c r="C16" s="15"/>
      <c r="D16" s="15"/>
      <c r="E16" s="15"/>
      <c r="F16" s="15"/>
      <c r="H16" s="1511"/>
      <c r="I16" s="1511"/>
      <c r="J16" s="1511"/>
      <c r="K16" s="1511"/>
      <c r="L16" s="1511"/>
      <c r="M16" s="1511"/>
      <c r="N16" s="1511"/>
      <c r="O16" s="1511"/>
      <c r="P16" s="1511"/>
      <c r="Q16" s="1511"/>
      <c r="R16" s="1511"/>
      <c r="S16" s="1511"/>
      <c r="T16" s="1511"/>
      <c r="U16" s="1511"/>
      <c r="V16" s="1511"/>
      <c r="W16" s="1511"/>
      <c r="X16" s="1511"/>
      <c r="Y16" s="1511"/>
      <c r="Z16" s="1511"/>
      <c r="AA16" s="1511"/>
      <c r="AB16" s="1511"/>
      <c r="AC16" s="1511"/>
    </row>
    <row r="17" spans="2:29">
      <c r="B17" s="15"/>
      <c r="C17" s="15"/>
      <c r="D17" s="15"/>
      <c r="E17" s="15"/>
      <c r="F17" s="15"/>
      <c r="H17" s="1511"/>
      <c r="I17" s="1511"/>
      <c r="J17" s="1511"/>
      <c r="K17" s="1511"/>
      <c r="L17" s="1511"/>
      <c r="M17" s="1511"/>
      <c r="N17" s="1511"/>
      <c r="O17" s="1511"/>
      <c r="P17" s="1511"/>
      <c r="Q17" s="1511"/>
      <c r="R17" s="1511"/>
      <c r="S17" s="1511"/>
      <c r="T17" s="1511"/>
      <c r="U17" s="1511"/>
      <c r="V17" s="1511"/>
      <c r="W17" s="1511"/>
      <c r="X17" s="1511"/>
      <c r="Y17" s="1511"/>
      <c r="Z17" s="1511"/>
      <c r="AA17" s="1511"/>
      <c r="AB17" s="1511"/>
      <c r="AC17" s="1511"/>
    </row>
    <row r="18" spans="2:29">
      <c r="B18" s="15"/>
      <c r="C18" s="15"/>
      <c r="D18" s="15"/>
      <c r="E18" s="15"/>
      <c r="F18" s="15"/>
      <c r="H18" s="1511"/>
      <c r="I18" s="1511"/>
      <c r="J18" s="1511"/>
      <c r="K18" s="1511"/>
      <c r="L18" s="1511"/>
      <c r="M18" s="1511"/>
      <c r="N18" s="1511"/>
      <c r="O18" s="1511"/>
      <c r="P18" s="1511"/>
      <c r="Q18" s="1511"/>
      <c r="R18" s="1511"/>
      <c r="S18" s="1511"/>
      <c r="T18" s="1511"/>
      <c r="U18" s="1511"/>
      <c r="V18" s="1511"/>
      <c r="W18" s="1511"/>
      <c r="X18" s="1511"/>
      <c r="Y18" s="1511"/>
      <c r="Z18" s="1511"/>
      <c r="AA18" s="1511"/>
      <c r="AB18" s="1511"/>
      <c r="AC18" s="1511"/>
    </row>
    <row r="19" spans="2:29">
      <c r="B19" s="15"/>
      <c r="C19" s="15"/>
      <c r="D19" s="15"/>
      <c r="E19" s="15"/>
      <c r="F19" s="15"/>
      <c r="H19" s="1511"/>
      <c r="I19" s="1511"/>
      <c r="J19" s="1511"/>
      <c r="K19" s="1511"/>
      <c r="L19" s="1511"/>
      <c r="M19" s="1511"/>
      <c r="N19" s="1511"/>
      <c r="O19" s="1511"/>
      <c r="P19" s="1511"/>
      <c r="Q19" s="1511"/>
      <c r="R19" s="1511"/>
      <c r="S19" s="1511"/>
      <c r="T19" s="1511"/>
      <c r="U19" s="1511"/>
      <c r="V19" s="1511"/>
      <c r="W19" s="1511"/>
      <c r="X19" s="1511"/>
      <c r="Y19" s="1511"/>
      <c r="Z19" s="1511"/>
      <c r="AA19" s="1511"/>
      <c r="AB19" s="1511"/>
      <c r="AC19" s="1511"/>
    </row>
    <row r="20" spans="2:29">
      <c r="H20" s="1511"/>
      <c r="I20" s="1511"/>
      <c r="J20" s="1511"/>
      <c r="K20" s="1511"/>
      <c r="L20" s="1511"/>
      <c r="M20" s="1511"/>
      <c r="N20" s="1511"/>
      <c r="O20" s="1511"/>
      <c r="P20" s="1511"/>
      <c r="Q20" s="1511"/>
      <c r="R20" s="1511"/>
      <c r="S20" s="1511"/>
      <c r="T20" s="1511"/>
      <c r="U20" s="1511"/>
      <c r="V20" s="1511"/>
      <c r="W20" s="1511"/>
      <c r="X20" s="1511"/>
      <c r="Y20" s="1511"/>
      <c r="Z20" s="1511"/>
      <c r="AA20" s="1511"/>
      <c r="AB20" s="1511"/>
      <c r="AC20" s="1511"/>
    </row>
    <row r="21" spans="2:29">
      <c r="H21" s="1511"/>
      <c r="I21" s="1511"/>
      <c r="J21" s="1511"/>
      <c r="K21" s="1511"/>
      <c r="L21" s="1511"/>
      <c r="M21" s="1511"/>
      <c r="N21" s="1511"/>
      <c r="O21" s="1511"/>
      <c r="P21" s="1511"/>
      <c r="Q21" s="1511"/>
      <c r="R21" s="1511"/>
      <c r="S21" s="1511"/>
      <c r="T21" s="1511"/>
      <c r="U21" s="1511"/>
      <c r="V21" s="1511"/>
      <c r="W21" s="1511"/>
      <c r="X21" s="1511"/>
      <c r="Y21" s="1511"/>
      <c r="Z21" s="1511"/>
      <c r="AA21" s="1511"/>
      <c r="AB21" s="1511"/>
      <c r="AC21" s="1511"/>
    </row>
    <row r="22" spans="2:29" ht="126" customHeight="1">
      <c r="H22" s="1511"/>
      <c r="I22" s="1511"/>
      <c r="J22" s="1511"/>
      <c r="K22" s="1511"/>
      <c r="L22" s="1511"/>
      <c r="M22" s="1511"/>
      <c r="N22" s="1511"/>
      <c r="O22" s="1511"/>
      <c r="P22" s="1511"/>
      <c r="Q22" s="1511"/>
      <c r="R22" s="1511"/>
      <c r="S22" s="1511"/>
      <c r="T22" s="1511"/>
      <c r="U22" s="1511"/>
      <c r="V22" s="1511"/>
      <c r="W22" s="1511"/>
      <c r="X22" s="1511"/>
      <c r="Y22" s="1511"/>
      <c r="Z22" s="1511"/>
      <c r="AA22" s="1511"/>
      <c r="AB22" s="1511"/>
      <c r="AC22" s="1511"/>
    </row>
    <row r="23" spans="2:29" ht="126.75" customHeight="1">
      <c r="H23" s="1511"/>
      <c r="I23" s="1511"/>
      <c r="J23" s="1511"/>
      <c r="K23" s="1511"/>
      <c r="L23" s="1511"/>
      <c r="M23" s="1511"/>
      <c r="N23" s="1511"/>
      <c r="O23" s="1511"/>
      <c r="P23" s="1511"/>
      <c r="Q23" s="1511"/>
      <c r="R23" s="1511"/>
      <c r="S23" s="1511"/>
      <c r="T23" s="1511"/>
      <c r="U23" s="1511"/>
      <c r="V23" s="1511"/>
      <c r="W23" s="1511"/>
      <c r="X23" s="1511"/>
      <c r="Y23" s="1511"/>
      <c r="Z23" s="1511"/>
      <c r="AA23" s="1511"/>
      <c r="AB23" s="1511"/>
      <c r="AC23" s="1511"/>
    </row>
    <row r="24" spans="2:29">
      <c r="H24" s="1511"/>
      <c r="I24" s="1511"/>
      <c r="J24" s="1511"/>
      <c r="K24" s="1511"/>
      <c r="L24" s="1511"/>
      <c r="M24" s="1511"/>
      <c r="N24" s="1511"/>
      <c r="O24" s="1511"/>
      <c r="P24" s="1511"/>
      <c r="Q24" s="1511"/>
      <c r="R24" s="1511"/>
      <c r="S24" s="1511"/>
      <c r="T24" s="1511"/>
      <c r="U24" s="1511"/>
      <c r="V24" s="1511"/>
      <c r="W24" s="1511"/>
      <c r="X24" s="1511"/>
      <c r="Y24" s="1511"/>
      <c r="Z24" s="1511"/>
      <c r="AA24" s="1511"/>
      <c r="AB24" s="1511"/>
      <c r="AC24" s="1511"/>
    </row>
    <row r="25" spans="2:29">
      <c r="H25" s="1511"/>
      <c r="I25" s="1511"/>
      <c r="J25" s="1511"/>
      <c r="K25" s="1511"/>
      <c r="L25" s="1511"/>
      <c r="M25" s="1511"/>
      <c r="N25" s="1511"/>
      <c r="O25" s="1511"/>
      <c r="P25" s="1511"/>
      <c r="Q25" s="1511"/>
      <c r="R25" s="1511"/>
      <c r="S25" s="1511"/>
      <c r="T25" s="1511"/>
      <c r="U25" s="1511"/>
      <c r="V25" s="1511"/>
      <c r="W25" s="1511"/>
      <c r="X25" s="1511"/>
      <c r="Y25" s="1511"/>
      <c r="Z25" s="1511"/>
      <c r="AA25" s="1511"/>
      <c r="AB25" s="1511"/>
      <c r="AC25" s="1511"/>
    </row>
    <row r="26" spans="2:29">
      <c r="H26" s="1511"/>
      <c r="I26" s="1511"/>
      <c r="J26" s="1511"/>
      <c r="K26" s="1511"/>
      <c r="L26" s="1511"/>
      <c r="M26" s="1511"/>
      <c r="N26" s="1511"/>
      <c r="O26" s="1511"/>
      <c r="P26" s="1511"/>
      <c r="Q26" s="1511"/>
      <c r="R26" s="1511"/>
      <c r="S26" s="1511"/>
      <c r="T26" s="1511"/>
      <c r="U26" s="1511"/>
      <c r="V26" s="1511"/>
      <c r="W26" s="1511"/>
      <c r="X26" s="1511"/>
      <c r="Y26" s="1511"/>
      <c r="Z26" s="1511"/>
      <c r="AA26" s="1511"/>
      <c r="AB26" s="1511"/>
      <c r="AC26" s="1511"/>
    </row>
    <row r="27" spans="2:29">
      <c r="H27" s="1511"/>
      <c r="I27" s="1511"/>
      <c r="J27" s="1511"/>
      <c r="K27" s="1511"/>
      <c r="L27" s="1511"/>
      <c r="M27" s="1511"/>
      <c r="N27" s="1511"/>
      <c r="O27" s="1511"/>
      <c r="P27" s="1511"/>
      <c r="Q27" s="1511"/>
      <c r="R27" s="1511"/>
      <c r="S27" s="1511"/>
      <c r="T27" s="1511"/>
      <c r="U27" s="1511"/>
      <c r="V27" s="1511"/>
      <c r="W27" s="1511"/>
      <c r="X27" s="1511"/>
      <c r="Y27" s="1511"/>
      <c r="Z27" s="1511"/>
      <c r="AA27" s="1511"/>
      <c r="AB27" s="1511"/>
      <c r="AC27" s="1511"/>
    </row>
    <row r="28" spans="2:29">
      <c r="H28" s="1511"/>
      <c r="I28" s="1511"/>
      <c r="J28" s="1511"/>
      <c r="K28" s="1511"/>
      <c r="L28" s="1511"/>
      <c r="M28" s="1511"/>
      <c r="N28" s="1511"/>
      <c r="O28" s="1511"/>
      <c r="P28" s="1511"/>
      <c r="Q28" s="1511"/>
      <c r="R28" s="1511"/>
      <c r="S28" s="1511"/>
      <c r="T28" s="1511"/>
      <c r="U28" s="1511"/>
      <c r="V28" s="1511"/>
      <c r="W28" s="1511"/>
      <c r="X28" s="1511"/>
      <c r="Y28" s="1511"/>
      <c r="Z28" s="1511"/>
      <c r="AA28" s="1511"/>
      <c r="AB28" s="1511"/>
      <c r="AC28" s="1511"/>
    </row>
    <row r="29" spans="2:29">
      <c r="H29" s="1511"/>
      <c r="I29" s="1511"/>
      <c r="J29" s="1511"/>
      <c r="K29" s="1511"/>
      <c r="L29" s="1511"/>
      <c r="M29" s="1511"/>
      <c r="N29" s="1511"/>
      <c r="O29" s="1511"/>
      <c r="P29" s="1511"/>
      <c r="Q29" s="1511"/>
      <c r="R29" s="1511"/>
      <c r="S29" s="1511"/>
      <c r="T29" s="1511"/>
      <c r="U29" s="1511"/>
      <c r="V29" s="1511"/>
      <c r="W29" s="1511"/>
      <c r="X29" s="1511"/>
      <c r="Y29" s="1511"/>
      <c r="Z29" s="1511"/>
      <c r="AA29" s="1511"/>
      <c r="AB29" s="1511"/>
      <c r="AC29" s="1511"/>
    </row>
    <row r="30" spans="2:29">
      <c r="H30" s="1511"/>
      <c r="I30" s="1511"/>
      <c r="J30" s="1511"/>
      <c r="K30" s="1511"/>
      <c r="L30" s="1511"/>
      <c r="M30" s="1511"/>
      <c r="N30" s="1511"/>
      <c r="O30" s="1511"/>
      <c r="P30" s="1511"/>
      <c r="Q30" s="1511"/>
      <c r="R30" s="1511"/>
      <c r="S30" s="1511"/>
      <c r="T30" s="1511"/>
      <c r="U30" s="1511"/>
      <c r="V30" s="1511"/>
      <c r="W30" s="1511"/>
      <c r="X30" s="1511"/>
      <c r="Y30" s="1511"/>
      <c r="Z30" s="1511"/>
      <c r="AA30" s="1511"/>
      <c r="AB30" s="1511"/>
      <c r="AC30" s="1511"/>
    </row>
    <row r="31" spans="2:29" ht="24.6" customHeight="1">
      <c r="H31" s="1511"/>
      <c r="I31" s="1511"/>
      <c r="J31" s="1511"/>
      <c r="K31" s="1511"/>
      <c r="L31" s="1511"/>
      <c r="M31" s="1511"/>
      <c r="N31" s="1511"/>
      <c r="O31" s="1511"/>
      <c r="P31" s="1511"/>
      <c r="Q31" s="1511"/>
      <c r="R31" s="1511"/>
      <c r="S31" s="1511"/>
      <c r="T31" s="1511"/>
      <c r="U31" s="1511"/>
      <c r="V31" s="1511"/>
      <c r="W31" s="1511"/>
      <c r="X31" s="1511"/>
      <c r="Y31" s="1511"/>
      <c r="Z31" s="1511"/>
      <c r="AA31" s="1511"/>
      <c r="AB31" s="1511"/>
      <c r="AC31" s="1511"/>
    </row>
    <row r="32" spans="2:29">
      <c r="H32" s="1511"/>
      <c r="I32" s="1511"/>
      <c r="J32" s="1511"/>
      <c r="K32" s="1511"/>
      <c r="L32" s="1511"/>
      <c r="M32" s="1511"/>
      <c r="N32" s="1511"/>
      <c r="O32" s="1511"/>
      <c r="P32" s="1511"/>
      <c r="Q32" s="1511"/>
      <c r="R32" s="1511"/>
      <c r="S32" s="1511"/>
      <c r="T32" s="1511"/>
      <c r="U32" s="1511"/>
      <c r="V32" s="1511"/>
      <c r="W32" s="1511"/>
      <c r="X32" s="1511"/>
      <c r="Y32" s="1511"/>
      <c r="Z32" s="1511"/>
      <c r="AA32" s="1511"/>
      <c r="AB32" s="1511"/>
      <c r="AC32" s="1511"/>
    </row>
    <row r="33" spans="7:29">
      <c r="H33" s="1511"/>
      <c r="I33" s="1511"/>
      <c r="J33" s="1511"/>
      <c r="K33" s="1511"/>
      <c r="L33" s="1511"/>
      <c r="M33" s="1511"/>
      <c r="N33" s="1511"/>
      <c r="O33" s="1511"/>
      <c r="P33" s="1511"/>
      <c r="Q33" s="1511"/>
      <c r="R33" s="1511"/>
      <c r="S33" s="1511"/>
      <c r="T33" s="1511"/>
      <c r="U33" s="1511"/>
      <c r="V33" s="1511"/>
      <c r="W33" s="1511"/>
      <c r="X33" s="1511"/>
      <c r="Y33" s="1511"/>
      <c r="Z33" s="1511"/>
      <c r="AA33" s="1511"/>
      <c r="AB33" s="1511"/>
      <c r="AC33" s="1511"/>
    </row>
    <row r="34" spans="7:29">
      <c r="H34" s="1511"/>
      <c r="I34" s="1511"/>
      <c r="J34" s="1511"/>
      <c r="K34" s="1511"/>
      <c r="L34" s="1511"/>
      <c r="M34" s="1511"/>
      <c r="N34" s="1511"/>
      <c r="O34" s="1511"/>
      <c r="P34" s="1511"/>
      <c r="Q34" s="1511"/>
      <c r="R34" s="1511"/>
      <c r="S34" s="1511"/>
      <c r="T34" s="1511"/>
      <c r="U34" s="1511"/>
      <c r="V34" s="1511"/>
      <c r="W34" s="1511"/>
      <c r="X34" s="1511"/>
      <c r="Y34" s="1511"/>
      <c r="Z34" s="1511"/>
      <c r="AA34" s="1511"/>
      <c r="AB34" s="1511"/>
      <c r="AC34" s="1511"/>
    </row>
    <row r="35" spans="7:29">
      <c r="H35" s="1511"/>
      <c r="I35" s="1511"/>
      <c r="J35" s="1511"/>
      <c r="K35" s="1511"/>
      <c r="L35" s="1511"/>
      <c r="M35" s="1511"/>
      <c r="N35" s="1511"/>
      <c r="O35" s="1511"/>
      <c r="P35" s="1511"/>
      <c r="Q35" s="1511"/>
      <c r="R35" s="1511"/>
      <c r="S35" s="1511"/>
      <c r="T35" s="1511"/>
      <c r="U35" s="1511"/>
      <c r="V35" s="1511"/>
      <c r="W35" s="1511"/>
      <c r="X35" s="1511"/>
      <c r="Y35" s="1511"/>
      <c r="Z35" s="1511"/>
      <c r="AA35" s="1511"/>
      <c r="AB35" s="1511"/>
      <c r="AC35" s="1511"/>
    </row>
    <row r="36" spans="7:29">
      <c r="G36" s="19"/>
      <c r="H36" s="1511"/>
      <c r="I36" s="1511"/>
      <c r="J36" s="1511"/>
      <c r="K36" s="1511"/>
      <c r="L36" s="1511"/>
      <c r="M36" s="1511"/>
      <c r="N36" s="1511"/>
      <c r="O36" s="1511"/>
      <c r="P36" s="1511"/>
      <c r="Q36" s="1511"/>
      <c r="R36" s="1511"/>
      <c r="S36" s="1511"/>
      <c r="T36" s="1511"/>
      <c r="U36" s="1511"/>
      <c r="V36" s="1511"/>
      <c r="W36" s="1511"/>
      <c r="X36" s="1511"/>
      <c r="Y36" s="1511"/>
      <c r="Z36" s="1511"/>
      <c r="AA36" s="1511"/>
      <c r="AB36" s="1511"/>
      <c r="AC36" s="1511"/>
    </row>
    <row r="37" spans="7:29">
      <c r="G37" s="19"/>
      <c r="H37" s="1511"/>
      <c r="I37" s="1511"/>
      <c r="J37" s="1511"/>
      <c r="K37" s="1511"/>
      <c r="L37" s="1511"/>
      <c r="M37" s="1511"/>
      <c r="N37" s="1511"/>
      <c r="O37" s="1511"/>
      <c r="P37" s="1511"/>
      <c r="Q37" s="1511"/>
      <c r="R37" s="1511"/>
      <c r="S37" s="1511"/>
      <c r="T37" s="1511"/>
      <c r="U37" s="1511"/>
      <c r="V37" s="1511"/>
      <c r="W37" s="1511"/>
      <c r="X37" s="1511"/>
      <c r="Y37" s="1511"/>
      <c r="Z37" s="1511"/>
      <c r="AA37" s="1511"/>
      <c r="AB37" s="1511"/>
      <c r="AC37" s="1511"/>
    </row>
    <row r="38" spans="7:29">
      <c r="G38" s="19"/>
      <c r="H38" s="1511"/>
      <c r="I38" s="1511"/>
      <c r="J38" s="1511"/>
      <c r="K38" s="1511"/>
      <c r="L38" s="1511"/>
      <c r="M38" s="1511"/>
      <c r="N38" s="1511"/>
      <c r="O38" s="1511"/>
      <c r="P38" s="1511"/>
      <c r="Q38" s="1511"/>
      <c r="R38" s="1511"/>
      <c r="S38" s="1511"/>
      <c r="T38" s="1511"/>
      <c r="U38" s="1511"/>
      <c r="V38" s="1511"/>
      <c r="W38" s="1511"/>
      <c r="X38" s="1511"/>
      <c r="Y38" s="1511"/>
      <c r="Z38" s="1511"/>
      <c r="AA38" s="1511"/>
      <c r="AB38" s="1511"/>
      <c r="AC38" s="1511"/>
    </row>
    <row r="39" spans="7:29">
      <c r="G39" s="19"/>
      <c r="H39" s="1511"/>
      <c r="I39" s="1511"/>
      <c r="J39" s="1511"/>
      <c r="K39" s="1511"/>
      <c r="L39" s="1511"/>
      <c r="M39" s="1511"/>
      <c r="N39" s="1511"/>
      <c r="O39" s="1511"/>
      <c r="P39" s="1511"/>
      <c r="Q39" s="1511"/>
      <c r="R39" s="1511"/>
      <c r="S39" s="1511"/>
      <c r="T39" s="1511"/>
      <c r="U39" s="1511"/>
      <c r="V39" s="1511"/>
      <c r="W39" s="1511"/>
      <c r="X39" s="1511"/>
      <c r="Y39" s="1511"/>
      <c r="Z39" s="1511"/>
      <c r="AA39" s="1511"/>
      <c r="AB39" s="1511"/>
      <c r="AC39" s="1511"/>
    </row>
    <row r="40" spans="7:29">
      <c r="G40" s="19"/>
      <c r="H40" s="1511"/>
      <c r="I40" s="1511"/>
      <c r="J40" s="1511"/>
      <c r="K40" s="1511"/>
      <c r="L40" s="1511"/>
      <c r="M40" s="1511"/>
      <c r="N40" s="1511"/>
      <c r="O40" s="1511"/>
      <c r="P40" s="1511"/>
      <c r="Q40" s="1511"/>
      <c r="R40" s="1511"/>
      <c r="S40" s="1511"/>
      <c r="T40" s="1511"/>
      <c r="U40" s="1511"/>
      <c r="V40" s="1511"/>
      <c r="W40" s="1511"/>
      <c r="X40" s="1511"/>
      <c r="Y40" s="1511"/>
      <c r="Z40" s="1511"/>
      <c r="AA40" s="1511"/>
      <c r="AB40" s="1511"/>
      <c r="AC40" s="1511"/>
    </row>
    <row r="41" spans="7:29">
      <c r="G41" s="19"/>
      <c r="H41" s="1511"/>
      <c r="I41" s="1511"/>
      <c r="J41" s="1511"/>
      <c r="K41" s="1511"/>
      <c r="L41" s="1511"/>
      <c r="M41" s="1511"/>
      <c r="N41" s="1511"/>
      <c r="O41" s="1511"/>
      <c r="P41" s="1511"/>
      <c r="Q41" s="1511"/>
      <c r="R41" s="1511"/>
      <c r="S41" s="1511"/>
      <c r="T41" s="1511"/>
      <c r="U41" s="1511"/>
      <c r="V41" s="1511"/>
      <c r="W41" s="1511"/>
      <c r="X41" s="1511"/>
      <c r="Y41" s="1511"/>
      <c r="Z41" s="1511"/>
      <c r="AA41" s="1511"/>
      <c r="AB41" s="1511"/>
      <c r="AC41" s="1511"/>
    </row>
    <row r="42" spans="7:29">
      <c r="G42" s="19"/>
      <c r="H42" s="19"/>
      <c r="I42" s="19"/>
      <c r="J42" s="19"/>
      <c r="K42" s="19"/>
      <c r="L42" s="19"/>
      <c r="M42" s="19"/>
      <c r="N42" s="19"/>
    </row>
    <row r="43" spans="7:29">
      <c r="G43" s="19"/>
      <c r="H43" s="19"/>
      <c r="I43" s="19"/>
      <c r="J43" s="19"/>
      <c r="K43" s="19"/>
      <c r="L43" s="19"/>
      <c r="M43" s="19"/>
      <c r="N43" s="19"/>
    </row>
    <row r="44" spans="7:29">
      <c r="G44" s="19"/>
      <c r="H44" s="19"/>
      <c r="I44" s="19"/>
      <c r="J44" s="19"/>
      <c r="K44" s="19"/>
      <c r="L44" s="19"/>
      <c r="M44" s="19"/>
      <c r="N44" s="19"/>
    </row>
    <row r="45" spans="7:29">
      <c r="G45" s="19"/>
      <c r="H45" s="19"/>
      <c r="I45" s="19"/>
      <c r="J45" s="19"/>
      <c r="K45" s="19"/>
      <c r="L45" s="19"/>
      <c r="M45" s="19"/>
      <c r="N45" s="19"/>
    </row>
    <row r="46" spans="7:29">
      <c r="G46" s="19"/>
      <c r="H46" s="19"/>
      <c r="I46" s="19"/>
      <c r="J46" s="19"/>
      <c r="K46" s="19"/>
      <c r="L46" s="19"/>
      <c r="M46" s="19"/>
      <c r="N46" s="19"/>
    </row>
    <row r="47" spans="7:29">
      <c r="G47" s="19"/>
      <c r="H47" s="19"/>
      <c r="I47" s="19"/>
      <c r="J47" s="19"/>
      <c r="K47" s="19"/>
      <c r="L47" s="19"/>
      <c r="M47" s="19"/>
      <c r="N47" s="19"/>
    </row>
    <row r="48" spans="7:29">
      <c r="G48" s="19"/>
      <c r="H48" s="19"/>
      <c r="I48" s="19"/>
      <c r="J48" s="19"/>
      <c r="K48" s="19"/>
      <c r="L48" s="19"/>
      <c r="M48" s="19"/>
      <c r="N48" s="19"/>
    </row>
    <row r="49" spans="7:14">
      <c r="G49" s="19"/>
      <c r="H49" s="19"/>
      <c r="I49" s="19"/>
      <c r="J49" s="19"/>
      <c r="K49" s="19"/>
      <c r="L49" s="19"/>
      <c r="M49" s="19"/>
      <c r="N49" s="19"/>
    </row>
    <row r="50" spans="7:14" hidden="1">
      <c r="G50" s="19"/>
      <c r="H50" s="19"/>
      <c r="I50" s="19"/>
      <c r="J50" s="19"/>
      <c r="K50" s="19"/>
      <c r="L50" s="19"/>
      <c r="M50" s="19"/>
      <c r="N50" s="19"/>
    </row>
    <row r="51" spans="7:14" hidden="1">
      <c r="G51" s="19"/>
      <c r="H51" s="19"/>
      <c r="I51" s="19"/>
      <c r="J51" s="19"/>
      <c r="K51" s="19"/>
      <c r="L51" s="19"/>
      <c r="M51" s="19"/>
      <c r="N51" s="19"/>
    </row>
    <row r="52" spans="7:14" hidden="1">
      <c r="G52" s="19"/>
      <c r="H52" s="19"/>
      <c r="I52" s="19"/>
      <c r="J52" s="19"/>
      <c r="K52" s="19"/>
      <c r="L52" s="19"/>
      <c r="M52" s="19"/>
      <c r="N52" s="19"/>
    </row>
    <row r="53" spans="7:14" hidden="1">
      <c r="G53" s="19"/>
      <c r="H53" s="19"/>
      <c r="I53" s="19"/>
      <c r="J53" s="19"/>
      <c r="K53" s="19"/>
      <c r="L53" s="19"/>
      <c r="M53" s="19"/>
      <c r="N53" s="19"/>
    </row>
    <row r="54" spans="7:14" hidden="1">
      <c r="G54" s="19"/>
      <c r="H54" s="19"/>
      <c r="I54" s="19"/>
      <c r="J54" s="19"/>
      <c r="K54" s="19"/>
      <c r="L54" s="19"/>
      <c r="M54" s="19"/>
      <c r="N54" s="19"/>
    </row>
    <row r="55" spans="7:14" hidden="1">
      <c r="G55" s="19"/>
      <c r="H55" s="19"/>
      <c r="I55" s="19"/>
      <c r="J55" s="19"/>
      <c r="K55" s="19"/>
      <c r="L55" s="19"/>
      <c r="M55" s="19"/>
      <c r="N55" s="19"/>
    </row>
    <row r="56" spans="7:14" hidden="1">
      <c r="G56" s="19"/>
      <c r="H56" s="19"/>
      <c r="I56" s="19"/>
      <c r="J56" s="19"/>
      <c r="K56" s="19"/>
      <c r="L56" s="19"/>
      <c r="M56" s="19"/>
      <c r="N56" s="19"/>
    </row>
    <row r="57" spans="7:14" hidden="1">
      <c r="G57" s="19"/>
      <c r="H57" s="19"/>
      <c r="I57" s="19"/>
      <c r="J57" s="19"/>
      <c r="K57" s="19"/>
      <c r="L57" s="19"/>
      <c r="M57" s="19"/>
      <c r="N57" s="19"/>
    </row>
    <row r="58" spans="7:14" hidden="1">
      <c r="G58" s="19"/>
      <c r="H58" s="19"/>
      <c r="I58" s="19"/>
      <c r="J58" s="19"/>
      <c r="K58" s="19"/>
      <c r="L58" s="19"/>
      <c r="M58" s="19"/>
      <c r="N58" s="19"/>
    </row>
    <row r="59" spans="7:14" hidden="1">
      <c r="G59" s="19"/>
      <c r="H59" s="19"/>
      <c r="I59" s="19"/>
      <c r="J59" s="19"/>
      <c r="K59" s="19"/>
      <c r="L59" s="19"/>
      <c r="M59" s="19"/>
      <c r="N59" s="19"/>
    </row>
    <row r="60" spans="7:14" hidden="1">
      <c r="G60" s="19"/>
      <c r="H60" s="19"/>
      <c r="I60" s="19"/>
      <c r="J60" s="19"/>
      <c r="K60" s="19"/>
      <c r="L60" s="19"/>
      <c r="M60" s="19"/>
      <c r="N60" s="19"/>
    </row>
    <row r="61" spans="7:14" hidden="1">
      <c r="G61" s="19"/>
      <c r="H61" s="19"/>
      <c r="I61" s="19"/>
      <c r="J61" s="19"/>
      <c r="K61" s="19"/>
      <c r="L61" s="19"/>
      <c r="M61" s="19"/>
      <c r="N61" s="19"/>
    </row>
    <row r="62" spans="7:14" hidden="1">
      <c r="G62" s="19"/>
      <c r="H62" s="19"/>
      <c r="I62" s="19"/>
      <c r="J62" s="19"/>
      <c r="K62" s="19"/>
      <c r="L62" s="19"/>
      <c r="M62" s="19"/>
      <c r="N62" s="19"/>
    </row>
    <row r="63" spans="7:14" hidden="1">
      <c r="G63" s="19"/>
      <c r="H63" s="19"/>
      <c r="I63" s="19"/>
      <c r="J63" s="19"/>
      <c r="K63" s="19"/>
      <c r="L63" s="19"/>
      <c r="M63" s="19"/>
      <c r="N63" s="19"/>
    </row>
    <row r="64" spans="7:14" hidden="1">
      <c r="G64" s="19"/>
      <c r="H64" s="19"/>
      <c r="I64" s="19"/>
      <c r="J64" s="19"/>
      <c r="K64" s="19"/>
      <c r="L64" s="19"/>
      <c r="M64" s="19"/>
      <c r="N64" s="19"/>
    </row>
    <row r="65" spans="7:14" hidden="1">
      <c r="G65" s="19"/>
      <c r="H65" s="19"/>
      <c r="I65" s="19"/>
      <c r="J65" s="19"/>
      <c r="K65" s="19"/>
      <c r="L65" s="19"/>
      <c r="M65" s="19"/>
      <c r="N65" s="19"/>
    </row>
    <row r="66" spans="7:14" hidden="1">
      <c r="G66" s="19"/>
      <c r="H66" s="19"/>
      <c r="I66" s="19"/>
      <c r="J66" s="19"/>
      <c r="K66" s="19"/>
      <c r="L66" s="19"/>
      <c r="M66" s="19"/>
      <c r="N66" s="19"/>
    </row>
    <row r="67" spans="7:14" hidden="1">
      <c r="G67" s="19"/>
      <c r="H67" s="19"/>
      <c r="I67" s="19"/>
      <c r="J67" s="19"/>
      <c r="K67" s="19"/>
      <c r="L67" s="19"/>
      <c r="M67" s="19"/>
      <c r="N67" s="19"/>
    </row>
    <row r="68" spans="7:14" hidden="1">
      <c r="G68" s="19"/>
      <c r="H68" s="19"/>
      <c r="I68" s="19"/>
      <c r="J68" s="19"/>
      <c r="K68" s="19"/>
      <c r="L68" s="19"/>
      <c r="M68" s="19"/>
      <c r="N68" s="19"/>
    </row>
    <row r="69" spans="7:14" hidden="1">
      <c r="G69" s="19"/>
      <c r="H69" s="19"/>
      <c r="I69" s="19"/>
      <c r="J69" s="19"/>
      <c r="K69" s="19"/>
      <c r="L69" s="19"/>
      <c r="M69" s="19"/>
      <c r="N69" s="19"/>
    </row>
    <row r="70" spans="7:14" hidden="1">
      <c r="G70" s="19"/>
      <c r="H70" s="19"/>
      <c r="I70" s="19"/>
      <c r="J70" s="19"/>
      <c r="K70" s="19"/>
      <c r="L70" s="19"/>
      <c r="M70" s="19"/>
      <c r="N70" s="19"/>
    </row>
    <row r="71" spans="7:14" hidden="1">
      <c r="G71" s="19"/>
      <c r="H71" s="19"/>
      <c r="I71" s="19"/>
      <c r="J71" s="19"/>
      <c r="K71" s="19"/>
      <c r="L71" s="19"/>
      <c r="M71" s="19"/>
      <c r="N71" s="19"/>
    </row>
    <row r="72" spans="7:14" hidden="1">
      <c r="G72" s="19"/>
      <c r="H72" s="19"/>
      <c r="I72" s="19"/>
      <c r="J72" s="19"/>
      <c r="K72" s="19"/>
      <c r="L72" s="19"/>
      <c r="M72" s="19"/>
      <c r="N72" s="19"/>
    </row>
    <row r="73" spans="7:14" hidden="1">
      <c r="G73" s="19"/>
      <c r="H73" s="19"/>
      <c r="I73" s="19"/>
      <c r="J73" s="19"/>
      <c r="K73" s="19"/>
      <c r="L73" s="19"/>
      <c r="M73" s="19"/>
      <c r="N73" s="19"/>
    </row>
    <row r="74" spans="7:14" hidden="1">
      <c r="G74" s="19"/>
      <c r="H74" s="19"/>
      <c r="I74" s="19"/>
      <c r="J74" s="19"/>
      <c r="K74" s="19"/>
      <c r="L74" s="19"/>
      <c r="M74" s="19"/>
      <c r="N74" s="19"/>
    </row>
    <row r="75" spans="7:14" hidden="1">
      <c r="G75" s="19"/>
      <c r="H75" s="19"/>
      <c r="I75" s="19"/>
      <c r="J75" s="19"/>
      <c r="K75" s="19"/>
      <c r="L75" s="19"/>
      <c r="M75" s="19"/>
      <c r="N75" s="19"/>
    </row>
    <row r="76" spans="7:14" hidden="1">
      <c r="G76" s="19"/>
      <c r="H76" s="19"/>
      <c r="I76" s="19"/>
      <c r="J76" s="19"/>
      <c r="K76" s="19"/>
      <c r="L76" s="19"/>
      <c r="M76" s="19"/>
      <c r="N76" s="19"/>
    </row>
    <row r="77" spans="7:14" hidden="1">
      <c r="G77" s="19"/>
      <c r="H77" s="19"/>
      <c r="I77" s="19"/>
      <c r="J77" s="19"/>
      <c r="K77" s="19"/>
      <c r="L77" s="19"/>
      <c r="M77" s="19"/>
      <c r="N77" s="19"/>
    </row>
    <row r="78" spans="7:14" hidden="1">
      <c r="G78" s="19"/>
      <c r="H78" s="19"/>
      <c r="I78" s="19"/>
      <c r="J78" s="19"/>
      <c r="K78" s="19"/>
      <c r="L78" s="19"/>
      <c r="M78" s="19"/>
      <c r="N78" s="19"/>
    </row>
    <row r="79" spans="7:14" hidden="1">
      <c r="G79" s="19"/>
      <c r="H79" s="19"/>
      <c r="I79" s="19"/>
      <c r="J79" s="19"/>
      <c r="K79" s="19"/>
      <c r="L79" s="19"/>
      <c r="M79" s="19"/>
      <c r="N79" s="19"/>
    </row>
    <row r="80" spans="7:14" hidden="1">
      <c r="G80" s="19"/>
      <c r="H80" s="19"/>
      <c r="I80" s="19"/>
      <c r="J80" s="19"/>
      <c r="K80" s="19"/>
      <c r="L80" s="19"/>
      <c r="M80" s="19"/>
      <c r="N80" s="19"/>
    </row>
    <row r="81" spans="7:14" hidden="1">
      <c r="G81" s="19"/>
      <c r="H81" s="19"/>
      <c r="I81" s="19"/>
      <c r="J81" s="19"/>
      <c r="K81" s="19"/>
      <c r="L81" s="19"/>
      <c r="M81" s="19"/>
      <c r="N81" s="19"/>
    </row>
    <row r="82" spans="7:14" hidden="1">
      <c r="G82" s="19"/>
      <c r="H82" s="19"/>
      <c r="I82" s="19"/>
      <c r="J82" s="19"/>
      <c r="K82" s="19"/>
      <c r="M82" s="19"/>
      <c r="N82" s="19"/>
    </row>
    <row r="83" spans="7:14" hidden="1">
      <c r="L83" s="19"/>
    </row>
    <row r="109" spans="8:11" hidden="1">
      <c r="H109" s="18" t="s">
        <v>445</v>
      </c>
      <c r="I109" s="18"/>
      <c r="J109" s="18"/>
      <c r="K109" s="18">
        <v>20</v>
      </c>
    </row>
    <row r="110" spans="8:11" hidden="1">
      <c r="H110" s="18" t="s">
        <v>446</v>
      </c>
      <c r="I110" s="18"/>
      <c r="J110" s="18"/>
      <c r="K110" s="18">
        <v>80</v>
      </c>
    </row>
  </sheetData>
  <sheetProtection algorithmName="SHA-512" hashValue="myZeqTO2s+jZ01Q46fcECMCzqpVb70oL9S3KMocx2dAH5KfstYMtcxRhXK1xUg9H1hRh1EeLtsNP6jnesL0VJQ==" saltValue="TEId05NT4TD0HiIhKC5v0g==" spinCount="100000" sheet="1" objects="1" scenarios="1"/>
  <mergeCells count="2">
    <mergeCell ref="B6:E6"/>
    <mergeCell ref="H9:AC41"/>
  </mergeCells>
  <pageMargins left="0.7" right="0.7" top="0.75" bottom="0.75" header="0.3" footer="0.3"/>
  <pageSetup paperSize="8" scale="5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927B-8F9D-49F2-AFA6-98D4482C8B1B}">
  <sheetPr>
    <tabColor rgb="FFAA2B77"/>
    <pageSetUpPr fitToPage="1"/>
  </sheetPr>
  <dimension ref="A1:W180"/>
  <sheetViews>
    <sheetView showGridLines="0" topLeftCell="A3" zoomScale="85" zoomScaleNormal="85" workbookViewId="0">
      <selection activeCell="B9" sqref="B9"/>
    </sheetView>
  </sheetViews>
  <sheetFormatPr defaultColWidth="0" defaultRowHeight="0" customHeight="1" zeroHeight="1"/>
  <cols>
    <col min="1" max="1" width="3.7109375" style="38" customWidth="1"/>
    <col min="2" max="5" width="10.28515625" style="38" customWidth="1"/>
    <col min="6" max="6" width="3.7109375" style="38" customWidth="1"/>
    <col min="7" max="7" width="105.28515625" style="38" customWidth="1"/>
    <col min="8" max="13" width="13.140625" style="38" customWidth="1"/>
    <col min="14" max="17" width="19" style="38" hidden="1" customWidth="1"/>
    <col min="18" max="19" width="0" style="38" hidden="1" customWidth="1"/>
    <col min="20" max="23" width="19" style="38" hidden="1" customWidth="1"/>
    <col min="24" max="16384" width="9.85546875" style="38" hidden="1"/>
  </cols>
  <sheetData>
    <row r="1" spans="2:14" ht="15"/>
    <row r="2" spans="2:14" ht="15"/>
    <row r="3" spans="2:14" ht="15"/>
    <row r="4" spans="2:14" ht="15"/>
    <row r="5" spans="2:14" ht="15">
      <c r="B5" s="235"/>
      <c r="C5" s="235"/>
      <c r="D5" s="235"/>
      <c r="E5" s="235"/>
      <c r="G5" s="235"/>
      <c r="H5" s="235"/>
      <c r="I5" s="235"/>
      <c r="J5" s="235"/>
      <c r="K5" s="235"/>
      <c r="L5" s="235"/>
      <c r="M5" s="235"/>
    </row>
    <row r="6" spans="2:14" ht="20.25">
      <c r="B6" s="236" t="s">
        <v>0</v>
      </c>
      <c r="C6" s="236"/>
      <c r="D6" s="236"/>
      <c r="E6" s="236"/>
      <c r="G6" s="236" t="s">
        <v>7</v>
      </c>
      <c r="H6" s="235"/>
      <c r="I6" s="235"/>
      <c r="J6" s="235"/>
      <c r="K6" s="235"/>
      <c r="L6" s="235"/>
      <c r="M6" s="235"/>
    </row>
    <row r="7" spans="2:14" ht="15.75" thickBot="1">
      <c r="B7" s="237"/>
      <c r="C7" s="237"/>
      <c r="D7" s="237"/>
      <c r="E7" s="237"/>
      <c r="G7" s="237"/>
      <c r="H7" s="237"/>
      <c r="I7" s="237"/>
      <c r="J7" s="237"/>
      <c r="K7" s="237"/>
      <c r="L7" s="237"/>
      <c r="M7" s="237"/>
    </row>
    <row r="8" spans="2:14" ht="15">
      <c r="G8" s="52"/>
      <c r="H8" s="52"/>
      <c r="I8" s="52"/>
      <c r="J8" s="52"/>
      <c r="K8" s="52"/>
      <c r="L8" s="52"/>
      <c r="M8" s="52"/>
    </row>
    <row r="9" spans="2:14" ht="15" customHeight="1">
      <c r="G9" s="1512" t="s">
        <v>1131</v>
      </c>
      <c r="H9" s="1512"/>
      <c r="I9" s="1512"/>
      <c r="J9" s="1512"/>
      <c r="K9" s="1512"/>
      <c r="L9" s="1512"/>
      <c r="M9" s="1512"/>
      <c r="N9" s="67"/>
    </row>
    <row r="10" spans="2:14" ht="15" customHeight="1">
      <c r="G10" s="1512"/>
      <c r="H10" s="1512"/>
      <c r="I10" s="1512"/>
      <c r="J10" s="1512"/>
      <c r="K10" s="1512"/>
      <c r="L10" s="1512"/>
      <c r="M10" s="1512"/>
      <c r="N10" s="67"/>
    </row>
    <row r="11" spans="2:14" ht="15" customHeight="1">
      <c r="G11" s="1512"/>
      <c r="H11" s="1512"/>
      <c r="I11" s="1512"/>
      <c r="J11" s="1512"/>
      <c r="K11" s="1512"/>
      <c r="L11" s="1512"/>
      <c r="M11" s="1512"/>
      <c r="N11" s="67"/>
    </row>
    <row r="12" spans="2:14" ht="15" customHeight="1">
      <c r="G12" s="1512"/>
      <c r="H12" s="1512"/>
      <c r="I12" s="1512"/>
      <c r="J12" s="1512"/>
      <c r="K12" s="1512"/>
      <c r="L12" s="1512"/>
      <c r="M12" s="1512"/>
      <c r="N12" s="67"/>
    </row>
    <row r="13" spans="2:14" ht="15" customHeight="1">
      <c r="G13" s="1512"/>
      <c r="H13" s="1512"/>
      <c r="I13" s="1512"/>
      <c r="J13" s="1512"/>
      <c r="K13" s="1512"/>
      <c r="L13" s="1512"/>
      <c r="M13" s="1512"/>
      <c r="N13" s="67"/>
    </row>
    <row r="14" spans="2:14" ht="15" customHeight="1">
      <c r="G14" s="215"/>
      <c r="H14" s="215"/>
      <c r="I14" s="215"/>
      <c r="J14" s="215"/>
      <c r="K14" s="215"/>
      <c r="L14" s="215"/>
      <c r="M14" s="215"/>
      <c r="N14" s="67"/>
    </row>
    <row r="15" spans="2:14" ht="15">
      <c r="G15" s="67"/>
      <c r="H15" s="67"/>
      <c r="I15" s="67"/>
      <c r="J15" s="67"/>
      <c r="K15" s="67"/>
      <c r="L15" s="67"/>
      <c r="M15" s="67"/>
      <c r="N15" s="67"/>
    </row>
    <row r="16" spans="2:14" ht="15">
      <c r="G16" s="238" t="s">
        <v>447</v>
      </c>
      <c r="H16" s="67"/>
      <c r="I16" s="67"/>
      <c r="J16" s="67"/>
      <c r="K16" s="67"/>
      <c r="L16" s="67"/>
      <c r="M16" s="67"/>
      <c r="N16" s="67"/>
    </row>
    <row r="17" spans="7:14" ht="15">
      <c r="G17" s="239" t="s">
        <v>448</v>
      </c>
      <c r="H17" s="67"/>
      <c r="I17" s="67"/>
      <c r="J17" s="67"/>
      <c r="K17" s="67"/>
      <c r="L17" s="67"/>
      <c r="M17" s="67"/>
      <c r="N17" s="67"/>
    </row>
    <row r="18" spans="7:14" ht="15">
      <c r="G18" s="67"/>
      <c r="H18" s="67"/>
      <c r="I18" s="67"/>
      <c r="J18" s="67"/>
      <c r="K18" s="67"/>
      <c r="L18" s="67"/>
      <c r="M18" s="67"/>
      <c r="N18" s="67"/>
    </row>
    <row r="19" spans="7:14" ht="15">
      <c r="G19" s="299" t="s">
        <v>449</v>
      </c>
      <c r="H19" s="300"/>
      <c r="I19" s="300"/>
      <c r="J19" s="300"/>
      <c r="K19" s="300"/>
      <c r="L19" s="300"/>
      <c r="M19" s="68"/>
      <c r="N19" s="67"/>
    </row>
    <row r="20" spans="7:14" ht="15">
      <c r="G20" s="423"/>
      <c r="H20" s="815" t="s">
        <v>395</v>
      </c>
      <c r="I20" s="815" t="s">
        <v>401</v>
      </c>
      <c r="J20" s="815" t="s">
        <v>402</v>
      </c>
      <c r="K20" s="815" t="s">
        <v>403</v>
      </c>
      <c r="L20" s="815" t="s">
        <v>404</v>
      </c>
      <c r="M20" s="67"/>
      <c r="N20" s="67"/>
    </row>
    <row r="21" spans="7:14" ht="15">
      <c r="G21" s="425" t="s">
        <v>450</v>
      </c>
      <c r="H21" s="982">
        <v>0</v>
      </c>
      <c r="I21" s="982">
        <v>0</v>
      </c>
      <c r="J21" s="982">
        <v>0</v>
      </c>
      <c r="K21" s="982">
        <v>0</v>
      </c>
      <c r="L21" s="982">
        <v>0</v>
      </c>
    </row>
    <row r="22" spans="7:14" ht="15">
      <c r="G22" s="426" t="s">
        <v>451</v>
      </c>
      <c r="H22" s="983">
        <v>0</v>
      </c>
      <c r="I22" s="983">
        <v>0</v>
      </c>
      <c r="J22" s="983">
        <v>0</v>
      </c>
      <c r="K22" s="983">
        <v>0</v>
      </c>
      <c r="L22" s="983">
        <v>0</v>
      </c>
    </row>
    <row r="23" spans="7:14" ht="15">
      <c r="G23" s="301"/>
      <c r="H23" s="292"/>
      <c r="I23" s="292"/>
      <c r="J23" s="292"/>
      <c r="K23" s="292"/>
      <c r="L23" s="292"/>
    </row>
    <row r="24" spans="7:14" ht="15">
      <c r="G24" s="267"/>
      <c r="H24" s="267"/>
      <c r="I24" s="267"/>
      <c r="J24" s="267"/>
      <c r="K24" s="267"/>
      <c r="L24" s="267"/>
    </row>
    <row r="25" spans="7:14" ht="15" customHeight="1">
      <c r="G25" s="299" t="s">
        <v>1296</v>
      </c>
      <c r="H25" s="300"/>
      <c r="I25" s="300"/>
      <c r="J25" s="300"/>
      <c r="K25" s="300"/>
      <c r="L25" s="300"/>
      <c r="M25" s="68"/>
    </row>
    <row r="26" spans="7:14" ht="15" customHeight="1">
      <c r="G26" s="423"/>
      <c r="H26" s="815" t="s">
        <v>395</v>
      </c>
      <c r="I26" s="815" t="s">
        <v>401</v>
      </c>
      <c r="J26" s="815" t="s">
        <v>402</v>
      </c>
      <c r="K26" s="815" t="s">
        <v>403</v>
      </c>
      <c r="L26" s="815" t="s">
        <v>404</v>
      </c>
      <c r="M26" s="70"/>
    </row>
    <row r="27" spans="7:14" ht="15" customHeight="1">
      <c r="G27" s="425" t="s">
        <v>1297</v>
      </c>
      <c r="H27" s="429">
        <v>150304</v>
      </c>
      <c r="I27" s="429">
        <v>126484</v>
      </c>
      <c r="J27" s="429">
        <v>124145</v>
      </c>
      <c r="K27" s="429">
        <v>119232</v>
      </c>
      <c r="L27" s="429">
        <v>96314</v>
      </c>
      <c r="M27" s="70"/>
    </row>
    <row r="28" spans="7:14" ht="15" customHeight="1">
      <c r="G28" s="426" t="s">
        <v>1298</v>
      </c>
      <c r="H28" s="431">
        <v>57650</v>
      </c>
      <c r="I28" s="431">
        <v>60678</v>
      </c>
      <c r="J28" s="431">
        <v>95911</v>
      </c>
      <c r="K28" s="431">
        <v>91813</v>
      </c>
      <c r="L28" s="431">
        <v>80930</v>
      </c>
      <c r="M28" s="70"/>
    </row>
    <row r="29" spans="7:14" ht="15" customHeight="1">
      <c r="M29" s="70"/>
    </row>
    <row r="30" spans="7:14" ht="15" customHeight="1">
      <c r="M30" s="71"/>
    </row>
    <row r="31" spans="7:14" ht="15" customHeight="1">
      <c r="G31" s="299" t="s">
        <v>1299</v>
      </c>
      <c r="H31" s="300"/>
      <c r="I31" s="300"/>
      <c r="J31" s="300"/>
      <c r="K31" s="300"/>
      <c r="L31" s="300"/>
      <c r="M31" s="71"/>
    </row>
    <row r="32" spans="7:14" ht="15" customHeight="1">
      <c r="G32" s="424"/>
      <c r="H32" s="815" t="s">
        <v>395</v>
      </c>
      <c r="I32" s="815" t="s">
        <v>401</v>
      </c>
      <c r="J32" s="815" t="s">
        <v>402</v>
      </c>
      <c r="K32" s="815" t="s">
        <v>403</v>
      </c>
      <c r="L32" s="815" t="s">
        <v>404</v>
      </c>
      <c r="M32" s="71"/>
    </row>
    <row r="33" spans="7:13" ht="15" customHeight="1">
      <c r="G33" s="977" t="s">
        <v>1227</v>
      </c>
      <c r="H33" s="980">
        <v>9.6199999999999992</v>
      </c>
      <c r="I33" s="980">
        <v>0</v>
      </c>
      <c r="J33" s="980">
        <v>4.54</v>
      </c>
      <c r="K33" s="980">
        <v>4.7300000000000004</v>
      </c>
      <c r="L33" s="980">
        <v>5.64</v>
      </c>
      <c r="M33" s="71"/>
    </row>
    <row r="34" spans="7:13" ht="15" customHeight="1">
      <c r="G34" s="426" t="s">
        <v>1228</v>
      </c>
      <c r="H34" s="981">
        <v>19.239999999999998</v>
      </c>
      <c r="I34" s="981">
        <v>21.33</v>
      </c>
      <c r="J34" s="981">
        <v>13.63</v>
      </c>
      <c r="K34" s="981">
        <v>37.909999999999997</v>
      </c>
      <c r="L34" s="981">
        <v>16.93</v>
      </c>
      <c r="M34" s="71"/>
    </row>
    <row r="35" spans="7:13" ht="15" customHeight="1">
      <c r="G35" s="1516" t="s">
        <v>1231</v>
      </c>
      <c r="H35" s="1516"/>
      <c r="I35" s="1516"/>
      <c r="J35" s="1516"/>
      <c r="K35" s="1516"/>
      <c r="L35" s="1516"/>
      <c r="M35" s="71"/>
    </row>
    <row r="36" spans="7:13" ht="15" customHeight="1">
      <c r="G36" s="1516" t="s">
        <v>1232</v>
      </c>
      <c r="H36" s="1516"/>
      <c r="I36" s="1516"/>
      <c r="J36" s="1516"/>
      <c r="K36" s="1516"/>
      <c r="L36" s="1516"/>
      <c r="M36" s="71"/>
    </row>
    <row r="37" spans="7:13" ht="15" customHeight="1">
      <c r="G37" s="974"/>
      <c r="H37" s="974"/>
      <c r="I37" s="974"/>
      <c r="J37" s="974"/>
      <c r="K37" s="974"/>
      <c r="L37" s="974"/>
      <c r="M37" s="71"/>
    </row>
    <row r="38" spans="7:13" ht="15" customHeight="1">
      <c r="G38" s="974"/>
      <c r="H38" s="974"/>
      <c r="I38" s="974"/>
      <c r="J38" s="974"/>
      <c r="K38" s="974"/>
      <c r="L38" s="974"/>
      <c r="M38" s="71"/>
    </row>
    <row r="39" spans="7:13" ht="15" customHeight="1">
      <c r="G39" s="304" t="s">
        <v>1300</v>
      </c>
      <c r="H39" s="260"/>
      <c r="I39" s="260"/>
      <c r="J39" s="260"/>
      <c r="K39" s="260"/>
      <c r="L39" s="260"/>
      <c r="M39" s="71"/>
    </row>
    <row r="40" spans="7:13" ht="15" customHeight="1">
      <c r="G40" s="424"/>
      <c r="H40" s="815" t="s">
        <v>395</v>
      </c>
      <c r="I40" s="815" t="s">
        <v>401</v>
      </c>
      <c r="J40" s="815" t="s">
        <v>402</v>
      </c>
      <c r="K40" s="815" t="s">
        <v>403</v>
      </c>
      <c r="L40" s="815" t="s">
        <v>404</v>
      </c>
      <c r="M40" s="71"/>
    </row>
    <row r="41" spans="7:13" ht="15" customHeight="1">
      <c r="G41" s="427" t="s">
        <v>1302</v>
      </c>
      <c r="H41" s="428">
        <v>2</v>
      </c>
      <c r="I41" s="428">
        <v>0</v>
      </c>
      <c r="J41" s="428">
        <v>0</v>
      </c>
      <c r="K41" s="428">
        <v>1</v>
      </c>
      <c r="L41" s="428">
        <v>0</v>
      </c>
      <c r="M41" s="71"/>
    </row>
    <row r="42" spans="7:13" ht="15" customHeight="1">
      <c r="G42" s="430" t="s">
        <v>1303</v>
      </c>
      <c r="H42" s="987">
        <v>0</v>
      </c>
      <c r="I42" s="987">
        <v>0</v>
      </c>
      <c r="J42" s="987">
        <v>1</v>
      </c>
      <c r="K42" s="987">
        <v>0</v>
      </c>
      <c r="L42" s="987">
        <v>1</v>
      </c>
      <c r="M42" s="71"/>
    </row>
    <row r="43" spans="7:13" ht="15" customHeight="1">
      <c r="G43" s="261"/>
      <c r="H43" s="986"/>
      <c r="I43" s="986"/>
      <c r="J43" s="986"/>
      <c r="K43" s="986"/>
      <c r="L43" s="986"/>
      <c r="M43" s="71"/>
    </row>
    <row r="44" spans="7:13" ht="15" customHeight="1">
      <c r="G44" s="261"/>
      <c r="H44" s="986"/>
      <c r="I44" s="986"/>
      <c r="J44" s="986"/>
      <c r="K44" s="986"/>
      <c r="L44" s="986"/>
      <c r="M44" s="71"/>
    </row>
    <row r="45" spans="7:13" ht="15" customHeight="1">
      <c r="G45" s="304" t="s">
        <v>1301</v>
      </c>
      <c r="H45" s="260"/>
      <c r="I45" s="260"/>
      <c r="J45" s="260"/>
      <c r="K45" s="260"/>
      <c r="L45" s="260"/>
      <c r="M45" s="71"/>
    </row>
    <row r="46" spans="7:13" ht="15" customHeight="1">
      <c r="G46" s="424"/>
      <c r="H46" s="815" t="s">
        <v>395</v>
      </c>
      <c r="I46" s="815" t="s">
        <v>401</v>
      </c>
      <c r="J46" s="815" t="s">
        <v>402</v>
      </c>
      <c r="K46" s="815" t="s">
        <v>403</v>
      </c>
      <c r="L46" s="815" t="s">
        <v>404</v>
      </c>
      <c r="M46" s="71"/>
    </row>
    <row r="47" spans="7:13" ht="15" customHeight="1">
      <c r="G47" s="427" t="s">
        <v>452</v>
      </c>
      <c r="H47" s="428">
        <v>13.31</v>
      </c>
      <c r="I47" s="428">
        <v>0</v>
      </c>
      <c r="J47" s="428">
        <v>0</v>
      </c>
      <c r="K47" s="428">
        <v>8.4</v>
      </c>
      <c r="L47" s="428">
        <v>0</v>
      </c>
      <c r="M47" s="71"/>
    </row>
    <row r="48" spans="7:13" ht="15" customHeight="1">
      <c r="G48" s="430" t="s">
        <v>453</v>
      </c>
      <c r="H48" s="987">
        <v>0</v>
      </c>
      <c r="I48" s="987">
        <v>0</v>
      </c>
      <c r="J48" s="987">
        <v>10.4</v>
      </c>
      <c r="K48" s="987">
        <v>0</v>
      </c>
      <c r="L48" s="987">
        <v>12.4</v>
      </c>
      <c r="M48" s="71"/>
    </row>
    <row r="49" spans="7:13" ht="15" customHeight="1">
      <c r="G49" s="261"/>
      <c r="H49" s="986"/>
      <c r="I49" s="986"/>
      <c r="J49" s="986"/>
      <c r="K49" s="986"/>
      <c r="L49" s="986"/>
      <c r="M49" s="71"/>
    </row>
    <row r="50" spans="7:13" ht="15">
      <c r="G50" s="261"/>
      <c r="H50" s="298"/>
      <c r="I50" s="298"/>
      <c r="J50" s="298"/>
      <c r="K50" s="298"/>
      <c r="L50" s="267"/>
    </row>
    <row r="51" spans="7:13" ht="15">
      <c r="G51" s="305" t="s">
        <v>1304</v>
      </c>
      <c r="H51" s="267"/>
      <c r="I51" s="267"/>
      <c r="J51" s="267"/>
      <c r="K51" s="267"/>
      <c r="L51" s="267"/>
    </row>
    <row r="52" spans="7:13" ht="15">
      <c r="G52" s="424"/>
      <c r="H52" s="815" t="s">
        <v>395</v>
      </c>
      <c r="I52" s="815" t="s">
        <v>401</v>
      </c>
      <c r="J52" s="815" t="s">
        <v>402</v>
      </c>
      <c r="K52" s="815" t="s">
        <v>403</v>
      </c>
      <c r="L52" s="815" t="s">
        <v>404</v>
      </c>
    </row>
    <row r="53" spans="7:13" ht="15">
      <c r="G53" s="427" t="s">
        <v>1305</v>
      </c>
      <c r="H53" s="428">
        <v>4</v>
      </c>
      <c r="I53" s="428">
        <v>2</v>
      </c>
      <c r="J53" s="428">
        <v>1</v>
      </c>
      <c r="K53" s="428">
        <v>1</v>
      </c>
      <c r="L53" s="428">
        <v>1</v>
      </c>
      <c r="M53"/>
    </row>
    <row r="54" spans="7:13" ht="15">
      <c r="G54" s="430" t="s">
        <v>1306</v>
      </c>
      <c r="H54" s="987">
        <v>0</v>
      </c>
      <c r="I54" s="987">
        <v>2</v>
      </c>
      <c r="J54" s="987">
        <v>2</v>
      </c>
      <c r="K54" s="987">
        <v>7</v>
      </c>
      <c r="L54" s="987">
        <v>2</v>
      </c>
      <c r="M54"/>
    </row>
    <row r="55" spans="7:13" ht="15">
      <c r="G55"/>
      <c r="H55"/>
      <c r="I55"/>
      <c r="J55"/>
      <c r="K55"/>
      <c r="L55"/>
      <c r="M55"/>
    </row>
    <row r="56" spans="7:13" ht="15">
      <c r="G56"/>
      <c r="H56"/>
      <c r="I56"/>
      <c r="J56"/>
      <c r="K56"/>
      <c r="L56"/>
      <c r="M56"/>
    </row>
    <row r="57" spans="7:13" ht="15">
      <c r="G57" s="305" t="s">
        <v>1307</v>
      </c>
      <c r="H57" s="267"/>
      <c r="I57" s="267"/>
      <c r="J57" s="267"/>
      <c r="K57" s="267"/>
      <c r="L57" s="267"/>
      <c r="M57"/>
    </row>
    <row r="58" spans="7:13" ht="15">
      <c r="G58" s="424"/>
      <c r="H58" s="815" t="s">
        <v>395</v>
      </c>
      <c r="I58" s="815" t="s">
        <v>401</v>
      </c>
      <c r="J58" s="815" t="s">
        <v>402</v>
      </c>
      <c r="K58" s="815" t="s">
        <v>403</v>
      </c>
      <c r="L58" s="815" t="s">
        <v>404</v>
      </c>
      <c r="M58"/>
    </row>
    <row r="59" spans="7:13" ht="15">
      <c r="G59" s="427" t="s">
        <v>454</v>
      </c>
      <c r="H59" s="428">
        <v>26.61</v>
      </c>
      <c r="I59" s="428">
        <v>15.79</v>
      </c>
      <c r="J59" s="428">
        <v>8.06</v>
      </c>
      <c r="K59" s="428">
        <v>8.39</v>
      </c>
      <c r="L59" s="428">
        <v>10.38</v>
      </c>
      <c r="M59"/>
    </row>
    <row r="60" spans="7:13" ht="15">
      <c r="G60" s="430" t="s">
        <v>456</v>
      </c>
      <c r="H60" s="987">
        <v>0</v>
      </c>
      <c r="I60" s="987">
        <v>32.869999999999997</v>
      </c>
      <c r="J60" s="987">
        <v>20.85</v>
      </c>
      <c r="K60" s="987">
        <v>76.239999999999995</v>
      </c>
      <c r="L60" s="987">
        <v>24.71</v>
      </c>
      <c r="M60"/>
    </row>
    <row r="61" spans="7:13" ht="15">
      <c r="G61" s="261"/>
      <c r="H61" s="298"/>
      <c r="I61" s="298"/>
      <c r="J61" s="298"/>
      <c r="K61" s="298"/>
      <c r="L61" s="298"/>
      <c r="M61"/>
    </row>
    <row r="62" spans="7:13" ht="15">
      <c r="G62" s="261"/>
      <c r="H62" s="298"/>
      <c r="I62" s="298"/>
      <c r="J62" s="298"/>
      <c r="K62" s="298"/>
      <c r="L62" s="298"/>
      <c r="M62"/>
    </row>
    <row r="63" spans="7:13" ht="15">
      <c r="G63" s="305" t="s">
        <v>1308</v>
      </c>
      <c r="H63" s="298"/>
      <c r="I63" s="298"/>
      <c r="J63" s="298"/>
      <c r="K63" s="298"/>
      <c r="L63" s="298"/>
      <c r="M63"/>
    </row>
    <row r="64" spans="7:13" ht="15">
      <c r="G64" s="424"/>
      <c r="H64" s="815" t="s">
        <v>395</v>
      </c>
      <c r="I64" s="815" t="s">
        <v>401</v>
      </c>
      <c r="J64" s="815" t="s">
        <v>402</v>
      </c>
      <c r="K64" s="815" t="s">
        <v>403</v>
      </c>
      <c r="L64" s="815" t="s">
        <v>404</v>
      </c>
      <c r="M64"/>
    </row>
    <row r="65" spans="7:13" ht="15">
      <c r="G65" s="432" t="s">
        <v>457</v>
      </c>
      <c r="H65" s="984">
        <v>126.41</v>
      </c>
      <c r="I65" s="984">
        <v>110.54</v>
      </c>
      <c r="J65" s="984">
        <v>24.17</v>
      </c>
      <c r="K65" s="984">
        <v>33.5</v>
      </c>
      <c r="L65" s="984">
        <v>41.5</v>
      </c>
      <c r="M65"/>
    </row>
    <row r="66" spans="7:13" ht="15">
      <c r="G66" s="261"/>
      <c r="H66" s="298"/>
      <c r="I66" s="298"/>
      <c r="J66" s="298"/>
      <c r="K66" s="298"/>
      <c r="L66" s="298"/>
    </row>
    <row r="67" spans="7:13" ht="15">
      <c r="G67" s="267"/>
      <c r="H67" s="267"/>
      <c r="I67" s="267"/>
      <c r="J67" s="267"/>
      <c r="K67" s="267"/>
      <c r="L67" s="267"/>
    </row>
    <row r="68" spans="7:13" ht="14.25" customHeight="1">
      <c r="G68" s="306" t="s">
        <v>1309</v>
      </c>
      <c r="H68" s="267"/>
      <c r="I68" s="267"/>
      <c r="J68" s="267"/>
      <c r="K68" s="267"/>
      <c r="L68" s="267"/>
    </row>
    <row r="69" spans="7:13" ht="14.25" customHeight="1">
      <c r="G69" s="424"/>
      <c r="H69" s="815" t="s">
        <v>395</v>
      </c>
      <c r="I69" s="815" t="s">
        <v>401</v>
      </c>
      <c r="J69" s="815" t="s">
        <v>402</v>
      </c>
      <c r="K69" s="815" t="s">
        <v>403</v>
      </c>
      <c r="L69" s="815" t="s">
        <v>404</v>
      </c>
    </row>
    <row r="70" spans="7:13" ht="14.25" customHeight="1">
      <c r="G70" s="426" t="s">
        <v>702</v>
      </c>
      <c r="H70" s="985">
        <v>0</v>
      </c>
      <c r="I70" s="985">
        <v>0</v>
      </c>
      <c r="J70" s="985">
        <v>0</v>
      </c>
      <c r="K70" s="985">
        <v>0</v>
      </c>
      <c r="L70" s="985">
        <v>0</v>
      </c>
    </row>
    <row r="71" spans="7:13" ht="14.25" customHeight="1">
      <c r="G71" s="267"/>
      <c r="H71" s="267"/>
      <c r="I71" s="267"/>
      <c r="J71" s="267"/>
      <c r="K71" s="267"/>
      <c r="L71" s="267"/>
    </row>
    <row r="72" spans="7:13" ht="14.25" customHeight="1">
      <c r="G72" s="267"/>
      <c r="H72" s="267"/>
      <c r="I72" s="267"/>
      <c r="J72" s="267"/>
      <c r="K72" s="267"/>
      <c r="L72" s="267"/>
    </row>
    <row r="73" spans="7:13" ht="14.25" customHeight="1">
      <c r="G73" s="307" t="s">
        <v>458</v>
      </c>
      <c r="H73" s="267"/>
      <c r="I73" s="267"/>
      <c r="J73" s="267"/>
      <c r="K73" s="267"/>
      <c r="L73" s="267"/>
    </row>
    <row r="74" spans="7:13" ht="33.75" customHeight="1">
      <c r="G74" s="1515" t="s">
        <v>1133</v>
      </c>
      <c r="H74" s="1515"/>
      <c r="I74" s="1515"/>
      <c r="J74" s="1515"/>
      <c r="K74" s="1515"/>
      <c r="L74" s="1515"/>
    </row>
    <row r="75" spans="7:13" ht="15" customHeight="1">
      <c r="G75" s="1515" t="s">
        <v>1134</v>
      </c>
      <c r="H75" s="1515"/>
      <c r="I75" s="1515"/>
      <c r="J75" s="1515"/>
      <c r="K75" s="1515"/>
      <c r="L75" s="1515"/>
    </row>
    <row r="76" spans="7:13" ht="15" customHeight="1">
      <c r="G76" s="1515" t="s">
        <v>1135</v>
      </c>
      <c r="H76" s="1515"/>
      <c r="I76" s="1515"/>
      <c r="J76" s="1515"/>
      <c r="K76" s="1515"/>
      <c r="L76" s="1515"/>
    </row>
    <row r="77" spans="7:13" ht="15" customHeight="1">
      <c r="G77" s="1513"/>
      <c r="H77" s="1513"/>
      <c r="I77" s="1513"/>
      <c r="J77" s="1513"/>
      <c r="K77" s="1513"/>
      <c r="L77" s="1513"/>
    </row>
    <row r="78" spans="7:13" ht="14.25" customHeight="1"/>
    <row r="79" spans="7:13" ht="30" hidden="1" customHeight="1">
      <c r="G79" s="1514"/>
      <c r="H79" s="1514"/>
      <c r="I79" s="1514"/>
      <c r="J79" s="1514"/>
      <c r="K79" s="1514"/>
      <c r="L79" s="1514"/>
    </row>
    <row r="80" spans="7:13" ht="14.25" hidden="1" customHeight="1"/>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row r="91" ht="14.25" hidden="1" customHeight="1"/>
    <row r="92" ht="14.25" hidden="1" customHeight="1"/>
    <row r="93" ht="14.25" hidden="1" customHeight="1"/>
    <row r="94" ht="14.25" hidden="1" customHeight="1"/>
    <row r="95" ht="14.25" hidden="1" customHeight="1"/>
    <row r="96"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4" ht="14.25" hidden="1" customHeight="1"/>
    <row r="115" ht="14.25" hidden="1" customHeight="1"/>
    <row r="116" ht="14.25" hidden="1" customHeight="1"/>
    <row r="117" ht="14.25" hidden="1" customHeight="1"/>
    <row r="118" ht="14.25" hidden="1" customHeight="1"/>
    <row r="119" ht="14.25" hidden="1" customHeight="1"/>
    <row r="120" ht="14.25" hidden="1" customHeight="1"/>
    <row r="121" ht="14.25" hidden="1" customHeight="1"/>
    <row r="122" ht="14.25" hidden="1" customHeight="1"/>
    <row r="123" ht="14.25" hidden="1" customHeight="1"/>
    <row r="124" ht="14.25" hidden="1" customHeight="1"/>
    <row r="125" ht="14.25" hidden="1" customHeight="1"/>
    <row r="126" ht="14.25" hidden="1" customHeight="1"/>
    <row r="127" ht="14.25" hidden="1" customHeight="1"/>
    <row r="128" ht="14.25" hidden="1" customHeight="1"/>
    <row r="129" ht="14.25" hidden="1" customHeight="1"/>
    <row r="130" ht="14.25" hidden="1" customHeight="1"/>
    <row r="131" ht="14.25" hidden="1" customHeight="1"/>
    <row r="132" ht="14.25" hidden="1" customHeight="1"/>
    <row r="133" ht="14.25" hidden="1" customHeight="1"/>
    <row r="134" ht="14.25" hidden="1" customHeight="1"/>
    <row r="135" ht="14.25" hidden="1" customHeight="1"/>
    <row r="136" ht="14.25" hidden="1" customHeight="1"/>
    <row r="137" ht="14.25" hidden="1" customHeight="1"/>
    <row r="138" ht="14.25" hidden="1" customHeight="1"/>
    <row r="139" ht="14.25" hidden="1" customHeight="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sheetData>
  <sheetProtection algorithmName="SHA-512" hashValue="nbTuKfnDZl/sBeXVhVuyWrwCpsqbVNX2LHtarPvHV9yttP2s3IMuTbTF5QzD2owLOgXs2vuhdtuVY9jjptsUmQ==" saltValue="TRDvp1mFxOeWFeXsKLSKbg==" spinCount="100000" sheet="1" objects="1" scenarios="1"/>
  <mergeCells count="8">
    <mergeCell ref="G9:M13"/>
    <mergeCell ref="G77:L77"/>
    <mergeCell ref="G79:L79"/>
    <mergeCell ref="G76:L76"/>
    <mergeCell ref="G74:L74"/>
    <mergeCell ref="G75:L75"/>
    <mergeCell ref="G36:L36"/>
    <mergeCell ref="G35:L35"/>
  </mergeCells>
  <pageMargins left="0.7" right="0.7" top="0.75" bottom="0.75" header="0.3" footer="0.3"/>
  <pageSetup paperSize="8" scale="6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8853D-081F-4D03-AE82-846D00D2E0ED}">
  <sheetPr>
    <tabColor rgb="FFAA2B77"/>
    <pageSetUpPr fitToPage="1"/>
  </sheetPr>
  <dimension ref="A1:AC69"/>
  <sheetViews>
    <sheetView showGridLines="0" zoomScale="85" zoomScaleNormal="85" workbookViewId="0">
      <selection activeCell="B9" sqref="B9"/>
    </sheetView>
  </sheetViews>
  <sheetFormatPr defaultColWidth="0" defaultRowHeight="0" customHeight="1" zeroHeight="1"/>
  <cols>
    <col min="1" max="1" width="3.7109375" style="3" customWidth="1"/>
    <col min="2" max="5" width="10.28515625" style="3" customWidth="1"/>
    <col min="6" max="6" width="3.7109375" style="3" customWidth="1"/>
    <col min="7" max="7" width="66.42578125" style="3" bestFit="1" customWidth="1"/>
    <col min="8" max="22" width="15.7109375" style="3" customWidth="1"/>
    <col min="23" max="23" width="9.85546875" style="3" customWidth="1"/>
    <col min="24" max="29" width="0" style="3" hidden="1" customWidth="1"/>
    <col min="30" max="16384" width="9.85546875" style="3" hidden="1"/>
  </cols>
  <sheetData>
    <row r="1" spans="2:22" ht="14.25"/>
    <row r="2" spans="2:22" ht="14.25"/>
    <row r="3" spans="2:22" ht="14.25"/>
    <row r="4" spans="2:22" ht="14.25"/>
    <row r="5" spans="2:22" ht="14.25">
      <c r="B5" s="232"/>
      <c r="C5" s="232"/>
      <c r="D5" s="232"/>
      <c r="E5" s="232"/>
      <c r="G5" s="232"/>
      <c r="H5" s="232"/>
      <c r="I5" s="232"/>
      <c r="J5" s="232"/>
      <c r="K5" s="232"/>
      <c r="L5" s="232"/>
      <c r="M5" s="232"/>
      <c r="N5" s="232"/>
      <c r="O5" s="232"/>
      <c r="P5" s="232"/>
      <c r="Q5" s="232"/>
      <c r="R5" s="232"/>
      <c r="S5" s="232"/>
      <c r="T5" s="232"/>
      <c r="U5" s="232"/>
      <c r="V5" s="232"/>
    </row>
    <row r="6" spans="2:22" ht="20.25">
      <c r="B6" s="234" t="s">
        <v>0</v>
      </c>
      <c r="C6" s="232"/>
      <c r="D6" s="232"/>
      <c r="E6" s="232"/>
      <c r="G6" s="234" t="s">
        <v>11</v>
      </c>
      <c r="H6" s="232"/>
      <c r="I6" s="232"/>
      <c r="J6" s="232"/>
      <c r="K6" s="232"/>
      <c r="L6" s="232"/>
      <c r="M6" s="232"/>
      <c r="N6" s="232"/>
      <c r="O6" s="232"/>
      <c r="P6" s="232"/>
      <c r="Q6" s="232"/>
      <c r="R6" s="232"/>
      <c r="S6" s="232"/>
      <c r="T6" s="232"/>
      <c r="U6" s="232"/>
      <c r="V6" s="232"/>
    </row>
    <row r="7" spans="2:22" ht="15" thickBot="1">
      <c r="B7" s="233"/>
      <c r="C7" s="233"/>
      <c r="D7" s="233"/>
      <c r="E7" s="233"/>
      <c r="G7" s="233"/>
      <c r="H7" s="233"/>
      <c r="I7" s="233"/>
      <c r="J7" s="233"/>
      <c r="K7" s="233"/>
      <c r="L7" s="233"/>
      <c r="M7" s="233"/>
      <c r="N7" s="233"/>
      <c r="O7" s="233"/>
      <c r="P7" s="233"/>
      <c r="Q7" s="233"/>
      <c r="R7" s="233"/>
      <c r="S7" s="233"/>
      <c r="T7" s="233"/>
      <c r="U7" s="233"/>
      <c r="V7" s="233"/>
    </row>
    <row r="8" spans="2:22" ht="15">
      <c r="G8" s="38"/>
      <c r="H8" s="38"/>
      <c r="I8" s="38"/>
      <c r="J8" s="38"/>
      <c r="K8" s="38"/>
      <c r="L8" s="38"/>
      <c r="M8" s="38"/>
      <c r="N8" s="38"/>
      <c r="O8" s="38"/>
      <c r="P8" s="38"/>
      <c r="Q8" s="38"/>
      <c r="R8" s="38"/>
      <c r="S8" s="38"/>
    </row>
    <row r="9" spans="2:22" ht="15" customHeight="1">
      <c r="G9" s="1517" t="s">
        <v>894</v>
      </c>
      <c r="H9" s="1517"/>
      <c r="I9" s="1517"/>
      <c r="J9" s="1517"/>
      <c r="K9" s="1517"/>
      <c r="L9" s="1517"/>
      <c r="M9" s="1517"/>
      <c r="N9" s="1517"/>
      <c r="O9" s="1517"/>
      <c r="P9" s="1517"/>
      <c r="Q9" s="1517"/>
      <c r="R9" s="1517"/>
      <c r="S9" s="1517"/>
      <c r="T9" s="1517"/>
      <c r="U9" s="1517"/>
      <c r="V9" s="1517"/>
    </row>
    <row r="10" spans="2:22" ht="15" customHeight="1">
      <c r="G10" s="1517"/>
      <c r="H10" s="1517"/>
      <c r="I10" s="1517"/>
      <c r="J10" s="1517"/>
      <c r="K10" s="1517"/>
      <c r="L10" s="1517"/>
      <c r="M10" s="1517"/>
      <c r="N10" s="1517"/>
      <c r="O10" s="1517"/>
      <c r="P10" s="1517"/>
      <c r="Q10" s="1517"/>
      <c r="R10" s="1517"/>
      <c r="S10" s="1517"/>
      <c r="T10" s="1517"/>
      <c r="U10" s="1517"/>
      <c r="V10" s="1517"/>
    </row>
    <row r="11" spans="2:22" ht="15" customHeight="1">
      <c r="G11" s="1517"/>
      <c r="H11" s="1517"/>
      <c r="I11" s="1517"/>
      <c r="J11" s="1517"/>
      <c r="K11" s="1517"/>
      <c r="L11" s="1517"/>
      <c r="M11" s="1517"/>
      <c r="N11" s="1517"/>
      <c r="O11" s="1517"/>
      <c r="P11" s="1517"/>
      <c r="Q11" s="1517"/>
      <c r="R11" s="1517"/>
      <c r="S11" s="1517"/>
      <c r="T11" s="1517"/>
      <c r="U11" s="1517"/>
      <c r="V11" s="1517"/>
    </row>
    <row r="12" spans="2:22" ht="15">
      <c r="G12" s="311" t="s">
        <v>459</v>
      </c>
      <c r="H12" s="257"/>
      <c r="I12" s="257"/>
      <c r="J12" s="257"/>
      <c r="K12" s="257"/>
      <c r="L12" s="257"/>
      <c r="M12" s="257"/>
      <c r="N12" s="257"/>
      <c r="O12" s="257"/>
      <c r="P12" s="257"/>
      <c r="Q12" s="257"/>
      <c r="R12" s="267"/>
      <c r="S12" s="267"/>
      <c r="T12" s="267"/>
      <c r="U12" s="267"/>
      <c r="V12" s="267"/>
    </row>
    <row r="13" spans="2:22" ht="15">
      <c r="G13" s="311"/>
      <c r="H13" s="257"/>
      <c r="I13" s="257"/>
      <c r="J13" s="257"/>
      <c r="K13" s="257"/>
      <c r="L13" s="257"/>
      <c r="M13" s="257"/>
      <c r="N13" s="257"/>
      <c r="O13" s="257"/>
      <c r="P13" s="257"/>
      <c r="Q13" s="257"/>
      <c r="R13" s="267"/>
      <c r="S13" s="267"/>
      <c r="T13" s="267"/>
      <c r="U13" s="267"/>
      <c r="V13" s="267"/>
    </row>
    <row r="14" spans="2:22" ht="15">
      <c r="G14" s="81"/>
      <c r="H14" s="81"/>
      <c r="I14" s="81"/>
      <c r="J14" s="81"/>
      <c r="K14" s="81"/>
      <c r="L14" s="81"/>
      <c r="M14" s="81"/>
      <c r="N14" s="81"/>
      <c r="O14" s="81"/>
      <c r="P14" s="81"/>
      <c r="Q14" s="81"/>
      <c r="R14" s="38"/>
      <c r="S14" s="38"/>
      <c r="T14" s="38"/>
      <c r="U14" s="38"/>
      <c r="V14" s="38"/>
    </row>
    <row r="15" spans="2:22" ht="30" customHeight="1">
      <c r="G15" s="240" t="s">
        <v>460</v>
      </c>
      <c r="H15" s="82"/>
      <c r="I15" s="82"/>
      <c r="J15" s="83"/>
      <c r="K15" s="38"/>
      <c r="L15" s="38"/>
      <c r="M15" s="38"/>
      <c r="N15" s="83"/>
      <c r="O15" s="38"/>
      <c r="P15" s="38"/>
      <c r="Q15" s="38"/>
      <c r="R15" s="38"/>
      <c r="S15" s="83"/>
      <c r="T15" s="38"/>
      <c r="U15" s="38"/>
      <c r="V15" s="38"/>
    </row>
    <row r="16" spans="2:22" ht="14.85" customHeight="1">
      <c r="G16" s="238" t="s">
        <v>461</v>
      </c>
      <c r="H16" s="82"/>
      <c r="I16" s="82"/>
      <c r="J16" s="83"/>
      <c r="K16" s="38"/>
      <c r="L16" s="38"/>
      <c r="M16" s="38"/>
      <c r="N16" s="83"/>
      <c r="O16" s="38"/>
      <c r="P16" s="38"/>
      <c r="Q16" s="38"/>
      <c r="R16" s="38"/>
      <c r="S16" s="83"/>
      <c r="T16" s="38"/>
      <c r="U16" s="38"/>
      <c r="V16" s="38"/>
    </row>
    <row r="17" spans="7:22" ht="15">
      <c r="G17" s="299" t="s">
        <v>1179</v>
      </c>
      <c r="H17" s="308"/>
      <c r="I17" s="308"/>
      <c r="J17" s="267"/>
      <c r="K17" s="267"/>
      <c r="L17" s="267"/>
      <c r="M17" s="267"/>
      <c r="N17" s="267"/>
      <c r="O17" s="267"/>
      <c r="P17" s="267"/>
      <c r="Q17" s="267"/>
      <c r="R17" s="267"/>
      <c r="S17" s="267"/>
      <c r="T17" s="267"/>
      <c r="U17" s="267"/>
      <c r="V17" s="267"/>
    </row>
    <row r="18" spans="7:22" ht="15">
      <c r="G18" s="441"/>
      <c r="H18" s="1518" t="s">
        <v>395</v>
      </c>
      <c r="I18" s="1519"/>
      <c r="J18" s="1520"/>
      <c r="K18" s="1519" t="s">
        <v>401</v>
      </c>
      <c r="L18" s="1519"/>
      <c r="M18" s="1519"/>
      <c r="N18" s="1518" t="s">
        <v>402</v>
      </c>
      <c r="O18" s="1519"/>
      <c r="P18" s="1520"/>
      <c r="Q18" s="1519" t="s">
        <v>403</v>
      </c>
      <c r="R18" s="1519"/>
      <c r="S18" s="1519"/>
      <c r="T18" s="1518" t="s">
        <v>404</v>
      </c>
      <c r="U18" s="1519"/>
      <c r="V18" s="1520"/>
    </row>
    <row r="19" spans="7:22" ht="15">
      <c r="G19" s="442" t="s">
        <v>1137</v>
      </c>
      <c r="H19" s="337" t="s">
        <v>462</v>
      </c>
      <c r="I19" s="378" t="s">
        <v>463</v>
      </c>
      <c r="J19" s="338" t="s">
        <v>400</v>
      </c>
      <c r="K19" s="378" t="s">
        <v>462</v>
      </c>
      <c r="L19" s="378" t="s">
        <v>463</v>
      </c>
      <c r="M19" s="378" t="s">
        <v>400</v>
      </c>
      <c r="N19" s="337" t="s">
        <v>462</v>
      </c>
      <c r="O19" s="378" t="s">
        <v>463</v>
      </c>
      <c r="P19" s="338" t="s">
        <v>400</v>
      </c>
      <c r="Q19" s="378" t="s">
        <v>462</v>
      </c>
      <c r="R19" s="378" t="s">
        <v>463</v>
      </c>
      <c r="S19" s="378" t="s">
        <v>400</v>
      </c>
      <c r="T19" s="337" t="s">
        <v>462</v>
      </c>
      <c r="U19" s="378" t="s">
        <v>463</v>
      </c>
      <c r="V19" s="338" t="s">
        <v>400</v>
      </c>
    </row>
    <row r="20" spans="7:22" ht="15" customHeight="1">
      <c r="G20" s="375" t="s">
        <v>465</v>
      </c>
      <c r="H20" s="444">
        <v>22</v>
      </c>
      <c r="I20" s="433">
        <v>57</v>
      </c>
      <c r="J20" s="435">
        <f>SUM(H20:I20)</f>
        <v>79</v>
      </c>
      <c r="K20" s="433">
        <v>18</v>
      </c>
      <c r="L20" s="433">
        <v>52</v>
      </c>
      <c r="M20" s="446">
        <f>SUM(K20:L20)</f>
        <v>70</v>
      </c>
      <c r="N20" s="448">
        <v>15</v>
      </c>
      <c r="O20" s="434">
        <v>52</v>
      </c>
      <c r="P20" s="435">
        <f>SUM(N20:O20)</f>
        <v>67</v>
      </c>
      <c r="Q20" s="379">
        <v>17</v>
      </c>
      <c r="R20" s="379">
        <v>45</v>
      </c>
      <c r="S20" s="446">
        <f>SUM(Q20:R20)</f>
        <v>62</v>
      </c>
      <c r="T20" s="339">
        <v>12</v>
      </c>
      <c r="U20" s="379">
        <v>34</v>
      </c>
      <c r="V20" s="435">
        <f>SUM(T20:U20)</f>
        <v>46</v>
      </c>
    </row>
    <row r="21" spans="7:22" ht="15" customHeight="1">
      <c r="G21" s="374" t="s">
        <v>464</v>
      </c>
      <c r="H21" s="353">
        <v>5</v>
      </c>
      <c r="I21" s="384">
        <v>1</v>
      </c>
      <c r="J21" s="437">
        <f>SUM(H21:I21)</f>
        <v>6</v>
      </c>
      <c r="K21" s="384">
        <v>6</v>
      </c>
      <c r="L21" s="384">
        <v>1</v>
      </c>
      <c r="M21" s="447">
        <f>SUM(K21:L21)</f>
        <v>7</v>
      </c>
      <c r="N21" s="449">
        <v>3</v>
      </c>
      <c r="O21" s="436">
        <v>0</v>
      </c>
      <c r="P21" s="437">
        <f>SUM(N21:O21)</f>
        <v>3</v>
      </c>
      <c r="Q21" s="387">
        <v>3</v>
      </c>
      <c r="R21" s="387">
        <v>0</v>
      </c>
      <c r="S21" s="447">
        <f>SUM(Q21:R21)</f>
        <v>3</v>
      </c>
      <c r="T21" s="352">
        <v>3</v>
      </c>
      <c r="U21" s="387">
        <v>0</v>
      </c>
      <c r="V21" s="437">
        <f>SUM(T21:U21)</f>
        <v>3</v>
      </c>
    </row>
    <row r="22" spans="7:22" ht="15" customHeight="1">
      <c r="G22" s="375" t="s">
        <v>467</v>
      </c>
      <c r="H22" s="444">
        <v>2</v>
      </c>
      <c r="I22" s="433">
        <v>5</v>
      </c>
      <c r="J22" s="435">
        <f>SUM(H22:I22)</f>
        <v>7</v>
      </c>
      <c r="K22" s="433">
        <v>1</v>
      </c>
      <c r="L22" s="433">
        <v>2</v>
      </c>
      <c r="M22" s="446">
        <f>SUM(K22:L22)</f>
        <v>3</v>
      </c>
      <c r="N22" s="448">
        <v>1</v>
      </c>
      <c r="O22" s="434">
        <v>1</v>
      </c>
      <c r="P22" s="435">
        <f>SUM(N22:O22)</f>
        <v>2</v>
      </c>
      <c r="Q22" s="379">
        <v>1</v>
      </c>
      <c r="R22" s="379">
        <v>1</v>
      </c>
      <c r="S22" s="446">
        <f>SUM(Q22:R22)</f>
        <v>2</v>
      </c>
      <c r="T22" s="339">
        <v>1</v>
      </c>
      <c r="U22" s="379">
        <v>2</v>
      </c>
      <c r="V22" s="435">
        <f>SUM(T22:U22)</f>
        <v>3</v>
      </c>
    </row>
    <row r="23" spans="7:22" ht="15" customHeight="1">
      <c r="G23" s="374" t="s">
        <v>466</v>
      </c>
      <c r="H23" s="450">
        <v>2</v>
      </c>
      <c r="I23" s="451">
        <v>1</v>
      </c>
      <c r="J23" s="452">
        <f>SUM(H23:I23)</f>
        <v>3</v>
      </c>
      <c r="K23" s="451">
        <v>0</v>
      </c>
      <c r="L23" s="451">
        <v>1</v>
      </c>
      <c r="M23" s="453">
        <f>SUM(K23:L23)</f>
        <v>1</v>
      </c>
      <c r="N23" s="454">
        <v>0</v>
      </c>
      <c r="O23" s="455">
        <v>1</v>
      </c>
      <c r="P23" s="452">
        <f>SUM(N23:O23)</f>
        <v>1</v>
      </c>
      <c r="Q23" s="456">
        <v>0</v>
      </c>
      <c r="R23" s="456">
        <v>2</v>
      </c>
      <c r="S23" s="453">
        <f>SUM(Q23:R23)</f>
        <v>2</v>
      </c>
      <c r="T23" s="457">
        <v>2</v>
      </c>
      <c r="U23" s="456">
        <v>1</v>
      </c>
      <c r="V23" s="452">
        <f>SUM(T23:U23)</f>
        <v>3</v>
      </c>
    </row>
    <row r="24" spans="7:22" ht="15">
      <c r="G24" s="443" t="s">
        <v>425</v>
      </c>
      <c r="H24" s="445">
        <f t="shared" ref="H24:V24" si="0">SUM(H20:H23)</f>
        <v>31</v>
      </c>
      <c r="I24" s="438">
        <f t="shared" si="0"/>
        <v>64</v>
      </c>
      <c r="J24" s="440">
        <f t="shared" si="0"/>
        <v>95</v>
      </c>
      <c r="K24" s="439">
        <f t="shared" si="0"/>
        <v>25</v>
      </c>
      <c r="L24" s="438">
        <f t="shared" si="0"/>
        <v>56</v>
      </c>
      <c r="M24" s="438">
        <f t="shared" si="0"/>
        <v>81</v>
      </c>
      <c r="N24" s="445">
        <f t="shared" si="0"/>
        <v>19</v>
      </c>
      <c r="O24" s="438">
        <f t="shared" si="0"/>
        <v>54</v>
      </c>
      <c r="P24" s="440">
        <f t="shared" si="0"/>
        <v>73</v>
      </c>
      <c r="Q24" s="439">
        <f t="shared" si="0"/>
        <v>21</v>
      </c>
      <c r="R24" s="438">
        <f t="shared" si="0"/>
        <v>48</v>
      </c>
      <c r="S24" s="438">
        <f t="shared" si="0"/>
        <v>69</v>
      </c>
      <c r="T24" s="445">
        <f t="shared" si="0"/>
        <v>18</v>
      </c>
      <c r="U24" s="438">
        <f t="shared" si="0"/>
        <v>37</v>
      </c>
      <c r="V24" s="440">
        <f t="shared" si="0"/>
        <v>55</v>
      </c>
    </row>
    <row r="25" spans="7:22" ht="15">
      <c r="G25" s="267"/>
      <c r="H25" s="267"/>
      <c r="I25" s="267"/>
      <c r="J25" s="267"/>
      <c r="K25" s="267"/>
      <c r="L25" s="267"/>
      <c r="M25" s="267"/>
      <c r="N25" s="267"/>
      <c r="O25" s="267"/>
      <c r="P25" s="267"/>
      <c r="Q25" s="267"/>
      <c r="R25" s="267"/>
      <c r="S25" s="267"/>
      <c r="T25" s="267"/>
      <c r="U25" s="267"/>
      <c r="V25" s="267"/>
    </row>
    <row r="26" spans="7:22" ht="15">
      <c r="G26" s="267"/>
      <c r="H26" s="267"/>
      <c r="I26" s="267"/>
      <c r="J26" s="267"/>
      <c r="K26" s="267"/>
      <c r="L26" s="267"/>
      <c r="M26" s="267"/>
      <c r="N26" s="267"/>
      <c r="O26" s="267"/>
      <c r="P26" s="267"/>
      <c r="Q26" s="267"/>
      <c r="R26" s="267"/>
      <c r="S26" s="267"/>
      <c r="T26" s="267"/>
      <c r="U26" s="267"/>
      <c r="V26" s="267"/>
    </row>
    <row r="27" spans="7:22" ht="17.25">
      <c r="G27" s="299" t="s">
        <v>1180</v>
      </c>
      <c r="H27" s="308"/>
      <c r="I27" s="308"/>
      <c r="J27" s="267"/>
      <c r="K27" s="267"/>
      <c r="L27" s="267"/>
      <c r="M27" s="267"/>
      <c r="N27" s="267"/>
      <c r="O27" s="267"/>
      <c r="P27" s="267"/>
      <c r="Q27" s="267"/>
      <c r="R27" s="267"/>
      <c r="S27" s="267"/>
      <c r="T27" s="267"/>
      <c r="U27" s="267"/>
      <c r="V27" s="267"/>
    </row>
    <row r="28" spans="7:22" ht="15">
      <c r="G28" s="441"/>
      <c r="H28" s="1518" t="s">
        <v>395</v>
      </c>
      <c r="I28" s="1520"/>
      <c r="J28" s="1519" t="s">
        <v>401</v>
      </c>
      <c r="K28" s="1519"/>
      <c r="L28" s="1518" t="s">
        <v>402</v>
      </c>
      <c r="M28" s="1520"/>
      <c r="N28" s="1519" t="s">
        <v>403</v>
      </c>
      <c r="O28" s="1519"/>
      <c r="P28" s="1518" t="s">
        <v>404</v>
      </c>
      <c r="Q28" s="1520"/>
      <c r="R28" s="267"/>
      <c r="S28" s="267"/>
      <c r="T28" s="267"/>
      <c r="U28" s="267"/>
      <c r="V28" s="267"/>
    </row>
    <row r="29" spans="7:22" ht="15">
      <c r="G29" s="442" t="s">
        <v>1137</v>
      </c>
      <c r="H29" s="337" t="s">
        <v>462</v>
      </c>
      <c r="I29" s="338" t="s">
        <v>463</v>
      </c>
      <c r="J29" s="378" t="s">
        <v>462</v>
      </c>
      <c r="K29" s="378" t="s">
        <v>463</v>
      </c>
      <c r="L29" s="337" t="s">
        <v>462</v>
      </c>
      <c r="M29" s="338" t="s">
        <v>463</v>
      </c>
      <c r="N29" s="378" t="s">
        <v>462</v>
      </c>
      <c r="O29" s="378" t="s">
        <v>463</v>
      </c>
      <c r="P29" s="337" t="s">
        <v>462</v>
      </c>
      <c r="Q29" s="338" t="s">
        <v>463</v>
      </c>
      <c r="R29" s="267"/>
      <c r="S29" s="267"/>
      <c r="T29" s="267"/>
      <c r="U29" s="267"/>
      <c r="V29" s="267"/>
    </row>
    <row r="30" spans="7:22" customFormat="1" ht="15">
      <c r="G30" s="375" t="s">
        <v>465</v>
      </c>
      <c r="H30" s="464">
        <v>0.71</v>
      </c>
      <c r="I30" s="459">
        <v>0.89</v>
      </c>
      <c r="J30" s="458">
        <v>0.72</v>
      </c>
      <c r="K30" s="458">
        <v>0.93</v>
      </c>
      <c r="L30" s="464">
        <v>0.79</v>
      </c>
      <c r="M30" s="459">
        <v>0.96</v>
      </c>
      <c r="N30" s="458">
        <v>0.81</v>
      </c>
      <c r="O30" s="458">
        <v>0.94</v>
      </c>
      <c r="P30" s="464">
        <v>0.67</v>
      </c>
      <c r="Q30" s="459">
        <v>0.92</v>
      </c>
      <c r="R30" s="267"/>
      <c r="S30" s="267"/>
      <c r="T30" s="267"/>
      <c r="U30" s="267"/>
      <c r="V30" s="267"/>
    </row>
    <row r="31" spans="7:22" ht="17.25">
      <c r="G31" s="374" t="s">
        <v>1036</v>
      </c>
      <c r="H31" s="354">
        <v>0.16</v>
      </c>
      <c r="I31" s="461">
        <v>1.4999999999999999E-2</v>
      </c>
      <c r="J31" s="460">
        <v>0.24</v>
      </c>
      <c r="K31" s="460">
        <v>0.02</v>
      </c>
      <c r="L31" s="354">
        <v>0.16</v>
      </c>
      <c r="M31" s="461">
        <v>0</v>
      </c>
      <c r="N31" s="460">
        <v>0.14000000000000001</v>
      </c>
      <c r="O31" s="460">
        <v>0</v>
      </c>
      <c r="P31" s="354">
        <v>0.17</v>
      </c>
      <c r="Q31" s="461">
        <v>0</v>
      </c>
      <c r="R31" s="267"/>
      <c r="S31" s="267"/>
      <c r="T31" s="267"/>
      <c r="U31" s="267"/>
      <c r="V31" s="267"/>
    </row>
    <row r="32" spans="7:22" ht="15">
      <c r="G32" s="375" t="s">
        <v>467</v>
      </c>
      <c r="H32" s="464">
        <v>6.5000000000000002E-2</v>
      </c>
      <c r="I32" s="459">
        <v>7.8E-2</v>
      </c>
      <c r="J32" s="458">
        <v>0.04</v>
      </c>
      <c r="K32" s="458">
        <v>0.04</v>
      </c>
      <c r="L32" s="464">
        <v>0.05</v>
      </c>
      <c r="M32" s="459">
        <v>0.02</v>
      </c>
      <c r="N32" s="465">
        <v>0.05</v>
      </c>
      <c r="O32" s="465">
        <v>0.02</v>
      </c>
      <c r="P32" s="464">
        <v>0.06</v>
      </c>
      <c r="Q32" s="466">
        <v>0.05</v>
      </c>
      <c r="R32" s="267"/>
      <c r="S32" s="267"/>
      <c r="T32" s="267"/>
      <c r="U32" s="267"/>
      <c r="V32" s="267"/>
    </row>
    <row r="33" spans="7:22" ht="15">
      <c r="G33" s="463" t="s">
        <v>466</v>
      </c>
      <c r="H33" s="406">
        <v>6.5000000000000002E-2</v>
      </c>
      <c r="I33" s="462">
        <v>1.4999999999999999E-2</v>
      </c>
      <c r="J33" s="407">
        <v>0</v>
      </c>
      <c r="K33" s="407">
        <v>0.02</v>
      </c>
      <c r="L33" s="406">
        <v>0</v>
      </c>
      <c r="M33" s="462">
        <v>0.02</v>
      </c>
      <c r="N33" s="407">
        <v>0</v>
      </c>
      <c r="O33" s="407">
        <v>0.04</v>
      </c>
      <c r="P33" s="406">
        <v>0.11</v>
      </c>
      <c r="Q33" s="462">
        <v>0.03</v>
      </c>
      <c r="R33" s="267"/>
      <c r="S33" s="267"/>
      <c r="T33" s="267"/>
      <c r="U33" s="267"/>
      <c r="V33" s="267"/>
    </row>
    <row r="34" spans="7:22" ht="15">
      <c r="G34" s="280" t="s">
        <v>1038</v>
      </c>
      <c r="H34" s="267"/>
      <c r="I34" s="267"/>
      <c r="J34" s="267"/>
      <c r="K34" s="267"/>
      <c r="L34" s="267"/>
      <c r="M34" s="267"/>
      <c r="N34" s="267"/>
      <c r="O34" s="267"/>
      <c r="P34" s="267"/>
      <c r="Q34" s="267"/>
      <c r="R34" s="267"/>
      <c r="S34" s="267"/>
      <c r="T34" s="267"/>
      <c r="U34" s="267"/>
      <c r="V34" s="267"/>
    </row>
    <row r="35" spans="7:22" ht="15">
      <c r="G35" s="309" t="s">
        <v>1233</v>
      </c>
      <c r="H35" s="267"/>
      <c r="I35" s="267"/>
      <c r="J35" s="267"/>
      <c r="K35" s="267"/>
      <c r="L35" s="267"/>
      <c r="M35" s="267"/>
      <c r="N35" s="267"/>
      <c r="O35" s="267"/>
      <c r="P35" s="267"/>
      <c r="Q35" s="267"/>
      <c r="R35" s="267"/>
      <c r="S35" s="267"/>
      <c r="T35" s="267"/>
      <c r="U35" s="267"/>
      <c r="V35" s="267"/>
    </row>
    <row r="36" spans="7:22" ht="15">
      <c r="G36" s="309"/>
      <c r="H36" s="267"/>
      <c r="I36" s="267"/>
      <c r="J36" s="267"/>
      <c r="K36" s="267"/>
      <c r="L36" s="267"/>
      <c r="M36" s="267"/>
      <c r="N36" s="267"/>
      <c r="O36" s="267"/>
      <c r="P36" s="267"/>
      <c r="Q36" s="267"/>
      <c r="R36" s="267"/>
      <c r="S36" s="267"/>
      <c r="T36" s="267"/>
      <c r="U36" s="267"/>
      <c r="V36" s="267"/>
    </row>
    <row r="37" spans="7:22" ht="15">
      <c r="G37" s="267"/>
      <c r="H37" s="267"/>
      <c r="I37" s="267"/>
      <c r="J37" s="267"/>
      <c r="K37" s="267"/>
      <c r="L37" s="267"/>
      <c r="M37" s="267"/>
      <c r="N37" s="267"/>
      <c r="O37" s="267"/>
      <c r="P37" s="267"/>
      <c r="Q37" s="267"/>
      <c r="R37" s="267"/>
      <c r="S37" s="267"/>
      <c r="T37" s="267"/>
      <c r="U37" s="267"/>
      <c r="V37" s="267"/>
    </row>
    <row r="38" spans="7:22" ht="15">
      <c r="G38" s="299" t="s">
        <v>761</v>
      </c>
      <c r="H38" s="308"/>
      <c r="I38" s="308"/>
      <c r="J38" s="267"/>
      <c r="K38" s="267"/>
      <c r="L38" s="267"/>
      <c r="M38" s="267"/>
      <c r="N38" s="267"/>
      <c r="O38" s="267"/>
      <c r="P38" s="267"/>
      <c r="Q38" s="267"/>
      <c r="R38" s="267"/>
      <c r="S38" s="267"/>
      <c r="T38" s="267"/>
      <c r="U38" s="267"/>
      <c r="V38" s="267"/>
    </row>
    <row r="39" spans="7:22" ht="15">
      <c r="G39" s="467"/>
      <c r="H39" s="371" t="s">
        <v>395</v>
      </c>
      <c r="I39" s="371" t="s">
        <v>401</v>
      </c>
      <c r="J39" s="371" t="s">
        <v>402</v>
      </c>
      <c r="K39" s="371" t="s">
        <v>403</v>
      </c>
      <c r="L39" s="424" t="s">
        <v>404</v>
      </c>
      <c r="M39" s="267"/>
      <c r="N39" s="267"/>
      <c r="O39" s="267"/>
      <c r="P39" s="267"/>
      <c r="Q39" s="267"/>
      <c r="R39" s="267"/>
      <c r="S39" s="267"/>
      <c r="T39" s="267"/>
      <c r="U39" s="267"/>
      <c r="V39" s="267"/>
    </row>
    <row r="40" spans="7:22" ht="17.25">
      <c r="G40" s="430" t="s">
        <v>1347</v>
      </c>
      <c r="H40" s="468">
        <v>203</v>
      </c>
      <c r="I40" s="468">
        <v>55</v>
      </c>
      <c r="J40" s="468">
        <v>53</v>
      </c>
      <c r="K40" s="468" t="s">
        <v>434</v>
      </c>
      <c r="L40" s="468" t="s">
        <v>434</v>
      </c>
      <c r="M40" s="267"/>
      <c r="N40" s="267"/>
      <c r="O40" s="267"/>
      <c r="P40" s="267"/>
      <c r="Q40" s="267"/>
      <c r="R40" s="267"/>
      <c r="S40" s="267"/>
      <c r="T40" s="267"/>
      <c r="U40" s="267"/>
      <c r="V40" s="267"/>
    </row>
    <row r="41" spans="7:22" ht="17.25">
      <c r="G41" s="267" t="s">
        <v>1349</v>
      </c>
      <c r="H41" s="267"/>
      <c r="I41" s="267"/>
      <c r="J41" s="267"/>
      <c r="K41" s="267"/>
      <c r="L41" s="267"/>
      <c r="M41" s="267"/>
      <c r="N41" s="267"/>
      <c r="O41" s="267"/>
      <c r="P41" s="267"/>
      <c r="Q41" s="267"/>
      <c r="R41" s="267"/>
      <c r="S41" s="267"/>
      <c r="T41" s="267"/>
      <c r="U41" s="267"/>
      <c r="V41" s="267"/>
    </row>
    <row r="42" spans="7:22" ht="15">
      <c r="G42" s="38"/>
      <c r="H42" s="38"/>
      <c r="I42" s="38"/>
      <c r="J42" s="38"/>
      <c r="K42" s="38"/>
      <c r="L42" s="38"/>
      <c r="M42"/>
      <c r="N42" s="38"/>
      <c r="O42" s="38"/>
      <c r="P42" s="38"/>
      <c r="Q42" s="38"/>
      <c r="R42" s="38"/>
      <c r="S42" s="38"/>
      <c r="T42" s="38"/>
      <c r="U42" s="38"/>
      <c r="V42" s="38"/>
    </row>
    <row r="43" spans="7:22" ht="15">
      <c r="G43" s="241" t="s">
        <v>471</v>
      </c>
      <c r="H43" s="38"/>
      <c r="I43" s="38"/>
      <c r="J43" s="38"/>
      <c r="K43" s="38"/>
      <c r="L43" s="38"/>
      <c r="M43" s="38"/>
      <c r="N43" s="38"/>
      <c r="O43" s="38"/>
      <c r="P43" s="38"/>
      <c r="Q43" s="38"/>
      <c r="R43" s="38"/>
      <c r="S43" s="38"/>
      <c r="T43" s="38"/>
      <c r="U43" s="85"/>
      <c r="V43" s="38"/>
    </row>
    <row r="44" spans="7:22" ht="15">
      <c r="G44" s="299" t="s">
        <v>850</v>
      </c>
      <c r="H44" s="267"/>
      <c r="I44" s="267"/>
      <c r="J44" s="38"/>
      <c r="K44" s="38"/>
      <c r="L44" s="38"/>
      <c r="M44" s="38"/>
      <c r="N44" s="38"/>
      <c r="O44" s="38"/>
      <c r="P44" s="38"/>
      <c r="Q44" s="38"/>
      <c r="R44" s="38"/>
      <c r="S44" s="38"/>
      <c r="T44" s="38"/>
      <c r="U44" s="38"/>
      <c r="V44" s="38"/>
    </row>
    <row r="45" spans="7:22" ht="15">
      <c r="G45" s="422"/>
      <c r="H45" s="469"/>
      <c r="I45" s="470" t="s">
        <v>395</v>
      </c>
      <c r="J45"/>
      <c r="K45" s="86"/>
      <c r="L45" s="86"/>
      <c r="M45" s="38"/>
      <c r="N45" s="38"/>
      <c r="O45" s="38"/>
      <c r="P45" s="38"/>
      <c r="Q45" s="38"/>
      <c r="R45" s="38"/>
      <c r="S45" s="38"/>
      <c r="T45" s="38"/>
      <c r="U45" s="38"/>
      <c r="V45" s="38"/>
    </row>
    <row r="46" spans="7:22" ht="17.25">
      <c r="G46" s="375" t="s">
        <v>1037</v>
      </c>
      <c r="H46" s="261"/>
      <c r="I46" s="1318">
        <v>751704</v>
      </c>
      <c r="J46" s="87"/>
      <c r="K46" s="38"/>
      <c r="L46" s="87"/>
      <c r="M46" s="38"/>
      <c r="N46" s="38"/>
      <c r="O46" s="38"/>
      <c r="P46" s="38"/>
      <c r="Q46" s="38"/>
      <c r="R46" s="38"/>
      <c r="S46" s="38"/>
      <c r="T46" s="38"/>
      <c r="U46" s="38"/>
      <c r="V46" s="38"/>
    </row>
    <row r="47" spans="7:22" ht="15">
      <c r="G47" s="374" t="s">
        <v>472</v>
      </c>
      <c r="H47" s="471"/>
      <c r="I47" s="1319">
        <v>127231</v>
      </c>
      <c r="J47" s="87"/>
      <c r="K47" s="87"/>
      <c r="L47" s="87"/>
      <c r="M47" s="38"/>
      <c r="N47" s="38"/>
      <c r="O47" s="38"/>
      <c r="P47" s="38"/>
      <c r="Q47" s="38"/>
      <c r="R47" s="38"/>
      <c r="S47" s="38"/>
      <c r="T47" s="38"/>
      <c r="U47" s="38"/>
      <c r="V47" s="38"/>
    </row>
    <row r="48" spans="7:22" ht="15">
      <c r="G48" s="472" t="s">
        <v>473</v>
      </c>
      <c r="H48" s="473"/>
      <c r="I48" s="474" t="s">
        <v>843</v>
      </c>
      <c r="J48" s="88"/>
      <c r="K48" s="88"/>
      <c r="L48" s="88"/>
      <c r="M48" s="38"/>
      <c r="N48" s="38"/>
      <c r="O48" s="38"/>
      <c r="P48" s="38"/>
      <c r="Q48" s="38"/>
      <c r="R48" s="38"/>
      <c r="S48" s="38"/>
      <c r="T48" s="38"/>
      <c r="U48" s="38"/>
      <c r="V48" s="38"/>
    </row>
    <row r="49" spans="7:22" ht="15">
      <c r="G49" s="1521" t="s">
        <v>1139</v>
      </c>
      <c r="H49" s="1522"/>
      <c r="I49" s="1522"/>
      <c r="J49" s="38"/>
      <c r="K49" s="38"/>
      <c r="L49" s="38"/>
      <c r="M49" s="38"/>
      <c r="N49" s="38"/>
      <c r="O49" s="38"/>
      <c r="P49" s="38"/>
      <c r="Q49" s="38"/>
      <c r="R49" s="38"/>
      <c r="S49" s="38"/>
      <c r="T49" s="38"/>
      <c r="U49" s="38"/>
      <c r="V49" s="38"/>
    </row>
    <row r="50" spans="7:22" ht="15">
      <c r="G50" s="1522"/>
      <c r="H50" s="1522"/>
      <c r="I50" s="1522"/>
      <c r="J50" s="38"/>
      <c r="K50" s="38"/>
      <c r="L50" s="38"/>
      <c r="M50" s="38"/>
      <c r="N50" s="38"/>
      <c r="O50" s="38"/>
      <c r="P50" s="38"/>
      <c r="Q50" s="38"/>
      <c r="R50" s="38"/>
      <c r="S50" s="38"/>
      <c r="T50" s="38"/>
      <c r="U50" s="38"/>
      <c r="V50" s="38"/>
    </row>
    <row r="51" spans="7:22" ht="15">
      <c r="G51" s="1522"/>
      <c r="H51" s="1522"/>
      <c r="I51" s="1522"/>
      <c r="J51" s="38"/>
      <c r="K51" s="38"/>
      <c r="L51" s="38"/>
      <c r="M51" s="38"/>
      <c r="N51" s="38"/>
      <c r="O51" s="38"/>
      <c r="P51" s="38"/>
      <c r="Q51" s="38"/>
      <c r="R51" s="38"/>
      <c r="S51" s="38"/>
      <c r="T51" s="38"/>
      <c r="U51" s="38"/>
      <c r="V51" s="38"/>
    </row>
    <row r="52" spans="7:22" ht="15">
      <c r="G52" s="89"/>
      <c r="H52" s="89"/>
      <c r="I52" s="89"/>
      <c r="J52" s="38"/>
      <c r="K52" s="38"/>
      <c r="L52" s="38"/>
      <c r="M52" s="38"/>
      <c r="N52" s="38"/>
      <c r="O52" s="38"/>
      <c r="P52" s="38"/>
      <c r="Q52" s="38"/>
      <c r="R52" s="38"/>
      <c r="S52" s="38"/>
      <c r="T52" s="38"/>
      <c r="U52" s="38"/>
      <c r="V52" s="38"/>
    </row>
    <row r="53" spans="7:22" ht="15">
      <c r="G53" s="241" t="s">
        <v>474</v>
      </c>
      <c r="H53" s="38"/>
      <c r="I53" s="38"/>
      <c r="J53" s="38"/>
      <c r="K53" s="38"/>
      <c r="L53" s="38"/>
      <c r="M53" s="38"/>
      <c r="N53" s="38"/>
      <c r="O53" s="38"/>
      <c r="P53" s="38"/>
      <c r="Q53" s="38"/>
      <c r="R53" s="38"/>
      <c r="S53" s="38"/>
      <c r="T53" s="38"/>
      <c r="U53" s="38"/>
      <c r="V53" s="38"/>
    </row>
    <row r="54" spans="7:22" ht="15">
      <c r="G54" s="241" t="s">
        <v>475</v>
      </c>
      <c r="H54" s="38"/>
      <c r="I54" s="38"/>
      <c r="J54" s="38"/>
      <c r="K54" s="38"/>
      <c r="L54" s="38"/>
      <c r="M54" s="38"/>
      <c r="N54" s="38"/>
      <c r="O54" s="38"/>
      <c r="P54" s="38"/>
      <c r="Q54" s="38"/>
      <c r="R54" s="38"/>
      <c r="S54" s="38"/>
      <c r="T54" s="38"/>
      <c r="U54" s="38"/>
      <c r="V54" s="38"/>
    </row>
    <row r="55" spans="7:22" ht="15">
      <c r="G55" s="299" t="s">
        <v>851</v>
      </c>
      <c r="H55" s="267"/>
      <c r="I55" s="267"/>
      <c r="J55" s="267"/>
      <c r="K55" s="267"/>
      <c r="L55" s="267"/>
      <c r="M55" s="38"/>
      <c r="N55" s="38"/>
      <c r="O55" s="38"/>
      <c r="P55" s="38"/>
      <c r="Q55" s="38"/>
      <c r="R55" s="38"/>
      <c r="S55" s="38"/>
      <c r="T55" s="38"/>
      <c r="U55" s="38"/>
      <c r="V55" s="38"/>
    </row>
    <row r="56" spans="7:22" ht="15">
      <c r="G56" s="475"/>
      <c r="H56" s="371" t="s">
        <v>395</v>
      </c>
      <c r="I56" s="371" t="s">
        <v>401</v>
      </c>
      <c r="J56" s="371" t="s">
        <v>402</v>
      </c>
      <c r="K56" s="371" t="s">
        <v>403</v>
      </c>
      <c r="L56" s="424" t="s">
        <v>404</v>
      </c>
      <c r="M56" s="38"/>
      <c r="N56" s="38"/>
      <c r="O56" s="38"/>
      <c r="P56" s="38"/>
      <c r="Q56" s="38"/>
      <c r="R56" s="38"/>
      <c r="S56" s="38"/>
      <c r="T56" s="38"/>
      <c r="U56" s="38"/>
      <c r="V56" s="38"/>
    </row>
    <row r="57" spans="7:22" ht="15">
      <c r="G57" s="476" t="s">
        <v>476</v>
      </c>
      <c r="H57" s="477">
        <v>0</v>
      </c>
      <c r="I57" s="477">
        <v>0</v>
      </c>
      <c r="J57" s="477">
        <v>0</v>
      </c>
      <c r="K57" s="477">
        <v>0</v>
      </c>
      <c r="L57" s="477">
        <v>0</v>
      </c>
      <c r="M57" s="38"/>
      <c r="N57" s="38"/>
      <c r="O57" s="38"/>
      <c r="P57" s="38"/>
      <c r="Q57" s="38"/>
      <c r="R57" s="38"/>
      <c r="S57" s="38"/>
      <c r="T57" s="38"/>
      <c r="U57" s="38"/>
      <c r="V57" s="38"/>
    </row>
    <row r="58" spans="7:22" ht="15">
      <c r="G58" s="478" t="s">
        <v>477</v>
      </c>
      <c r="H58" s="479">
        <v>0</v>
      </c>
      <c r="I58" s="479">
        <v>0</v>
      </c>
      <c r="J58" s="479">
        <v>0</v>
      </c>
      <c r="K58" s="479">
        <v>0</v>
      </c>
      <c r="L58" s="479">
        <v>0</v>
      </c>
      <c r="M58" s="38"/>
      <c r="N58" s="38"/>
      <c r="O58" s="38"/>
      <c r="P58" s="38"/>
      <c r="Q58" s="38"/>
      <c r="R58" s="38"/>
      <c r="S58" s="38"/>
      <c r="T58" s="38"/>
      <c r="U58" s="38"/>
      <c r="V58" s="38"/>
    </row>
    <row r="59" spans="7:22" ht="15">
      <c r="G59" s="476" t="s">
        <v>478</v>
      </c>
      <c r="H59" s="477">
        <v>0</v>
      </c>
      <c r="I59" s="477">
        <v>0</v>
      </c>
      <c r="J59" s="477">
        <v>0</v>
      </c>
      <c r="K59" s="477">
        <v>0</v>
      </c>
      <c r="L59" s="477">
        <v>0</v>
      </c>
      <c r="M59" s="38"/>
      <c r="N59" s="38"/>
      <c r="O59" s="38"/>
      <c r="P59" s="38"/>
      <c r="Q59" s="38"/>
      <c r="R59" s="38"/>
      <c r="S59" s="38"/>
      <c r="T59" s="38"/>
      <c r="U59" s="38"/>
      <c r="V59" s="38"/>
    </row>
    <row r="60" spans="7:22" ht="15">
      <c r="G60" s="480" t="s">
        <v>479</v>
      </c>
      <c r="H60" s="481">
        <v>0</v>
      </c>
      <c r="I60" s="481">
        <v>0</v>
      </c>
      <c r="J60" s="481">
        <v>0</v>
      </c>
      <c r="K60" s="481">
        <v>0</v>
      </c>
      <c r="L60" s="481">
        <v>0</v>
      </c>
      <c r="M60" s="38"/>
      <c r="N60" s="38"/>
      <c r="O60" s="38"/>
      <c r="P60" s="38"/>
      <c r="Q60" s="38"/>
      <c r="R60" s="38"/>
      <c r="S60" s="38"/>
      <c r="T60" s="38"/>
      <c r="U60" s="38"/>
      <c r="V60" s="38"/>
    </row>
    <row r="61" spans="7:22" ht="15">
      <c r="G61" s="267"/>
      <c r="H61" s="267"/>
      <c r="I61" s="267"/>
      <c r="J61" s="267"/>
      <c r="K61" s="267"/>
      <c r="L61" s="267"/>
      <c r="M61" s="38"/>
      <c r="N61" s="38"/>
      <c r="O61" s="38"/>
      <c r="P61" s="38"/>
      <c r="Q61" s="38"/>
      <c r="R61" s="38"/>
      <c r="S61" s="38"/>
      <c r="T61" s="38"/>
      <c r="U61" s="38"/>
      <c r="V61" s="38"/>
    </row>
    <row r="62" spans="7:22" ht="15">
      <c r="G62" s="38"/>
      <c r="H62" s="38"/>
      <c r="I62" s="38"/>
      <c r="J62" s="38"/>
      <c r="K62" s="38"/>
      <c r="L62" s="38"/>
      <c r="M62" s="38"/>
      <c r="N62" s="38"/>
      <c r="O62" s="38"/>
      <c r="P62" s="38"/>
      <c r="Q62" s="38"/>
      <c r="R62" s="38"/>
      <c r="S62" s="38"/>
      <c r="T62" s="38"/>
      <c r="U62" s="38"/>
      <c r="V62" s="38"/>
    </row>
    <row r="63" spans="7:22" ht="15">
      <c r="G63" s="241" t="s">
        <v>480</v>
      </c>
      <c r="H63" s="38"/>
      <c r="I63" s="38"/>
      <c r="J63" s="38"/>
      <c r="K63" s="38"/>
      <c r="L63" s="38"/>
      <c r="M63" s="38"/>
      <c r="N63" s="38"/>
      <c r="O63" s="38"/>
      <c r="P63" s="38"/>
      <c r="Q63" s="38"/>
      <c r="R63" s="38"/>
      <c r="S63" s="38"/>
      <c r="T63" s="38"/>
      <c r="U63" s="38"/>
      <c r="V63" s="38"/>
    </row>
    <row r="64" spans="7:22" ht="15">
      <c r="G64" s="299" t="s">
        <v>852</v>
      </c>
      <c r="H64" s="310"/>
      <c r="I64" s="310"/>
      <c r="J64" s="310"/>
      <c r="K64" s="310"/>
      <c r="L64" s="267"/>
      <c r="M64" s="38"/>
      <c r="N64" s="38"/>
      <c r="O64" s="38"/>
      <c r="P64" s="38"/>
      <c r="Q64" s="38"/>
      <c r="R64" s="38"/>
      <c r="S64" s="38"/>
      <c r="T64" s="38"/>
      <c r="U64" s="38"/>
      <c r="V64" s="38"/>
    </row>
    <row r="65" spans="7:22" ht="15">
      <c r="G65" s="475"/>
      <c r="H65" s="371" t="s">
        <v>395</v>
      </c>
      <c r="I65" s="371" t="s">
        <v>401</v>
      </c>
      <c r="J65" s="371" t="s">
        <v>402</v>
      </c>
      <c r="K65" s="371" t="s">
        <v>403</v>
      </c>
      <c r="L65" s="424" t="s">
        <v>404</v>
      </c>
      <c r="M65" s="38"/>
      <c r="N65" s="38"/>
      <c r="O65" s="38"/>
      <c r="P65" s="38"/>
      <c r="Q65" s="38"/>
      <c r="R65" s="38"/>
      <c r="S65" s="38"/>
      <c r="T65" s="38"/>
      <c r="U65" s="38"/>
      <c r="V65" s="38"/>
    </row>
    <row r="66" spans="7:22" ht="15">
      <c r="G66" s="482" t="s">
        <v>481</v>
      </c>
      <c r="H66" s="483">
        <v>0</v>
      </c>
      <c r="I66" s="483">
        <v>0</v>
      </c>
      <c r="J66" s="484">
        <v>0</v>
      </c>
      <c r="K66" s="484">
        <v>0</v>
      </c>
      <c r="L66" s="484">
        <v>0</v>
      </c>
      <c r="M66" s="38"/>
      <c r="N66" s="38"/>
      <c r="O66" s="38"/>
      <c r="P66" s="38"/>
      <c r="Q66" s="38"/>
      <c r="R66" s="38"/>
      <c r="S66" s="38"/>
      <c r="T66" s="38"/>
      <c r="U66" s="38"/>
      <c r="V66" s="38"/>
    </row>
    <row r="67" spans="7:22" ht="15">
      <c r="G67" s="485" t="s">
        <v>482</v>
      </c>
      <c r="H67" s="468">
        <v>0</v>
      </c>
      <c r="I67" s="486">
        <v>0</v>
      </c>
      <c r="J67" s="468">
        <v>0</v>
      </c>
      <c r="K67" s="487">
        <v>0</v>
      </c>
      <c r="L67" s="487">
        <v>0</v>
      </c>
      <c r="M67" s="38"/>
      <c r="N67" s="38"/>
      <c r="O67" s="38"/>
      <c r="P67" s="38"/>
      <c r="Q67" s="38"/>
      <c r="R67" s="38"/>
      <c r="S67" s="38"/>
      <c r="T67" s="38"/>
      <c r="U67" s="38"/>
      <c r="V67" s="38"/>
    </row>
    <row r="68" spans="7:22" ht="15">
      <c r="G68" s="38"/>
      <c r="H68" s="38"/>
      <c r="I68" s="38"/>
      <c r="J68" s="38"/>
      <c r="K68" s="38"/>
      <c r="L68" s="38"/>
      <c r="M68" s="38"/>
      <c r="N68" s="38"/>
      <c r="O68" s="38"/>
      <c r="P68" s="38"/>
      <c r="Q68" s="38"/>
      <c r="R68" s="38"/>
      <c r="S68" s="38"/>
      <c r="T68" s="38"/>
      <c r="U68" s="38"/>
      <c r="V68" s="38"/>
    </row>
    <row r="69" spans="7:22" ht="15">
      <c r="G69" s="38"/>
      <c r="H69" s="38"/>
      <c r="I69" s="38"/>
      <c r="J69" s="38"/>
      <c r="K69" s="38"/>
      <c r="L69" s="38"/>
      <c r="M69" s="38"/>
      <c r="N69" s="38"/>
      <c r="O69" s="38"/>
      <c r="P69" s="38"/>
      <c r="Q69" s="38"/>
      <c r="R69" s="38"/>
      <c r="S69" s="38"/>
    </row>
  </sheetData>
  <sheetProtection algorithmName="SHA-512" hashValue="3SsNTmEnOIZgo+srCaWgmoV2yze8KQ2Q+8ZCkgNQJQFUPCbdv2KTZaJinBCgtcZcJWM5barMZdHK+cQuCyz4UQ==" saltValue="rmbco9YHP77o5LD7rNxIbg==" spinCount="100000" sheet="1" objects="1" scenarios="1"/>
  <mergeCells count="12">
    <mergeCell ref="G9:V11"/>
    <mergeCell ref="T18:V18"/>
    <mergeCell ref="G49:I51"/>
    <mergeCell ref="H18:J18"/>
    <mergeCell ref="K18:M18"/>
    <mergeCell ref="N18:P18"/>
    <mergeCell ref="Q18:S18"/>
    <mergeCell ref="H28:I28"/>
    <mergeCell ref="J28:K28"/>
    <mergeCell ref="L28:M28"/>
    <mergeCell ref="N28:O28"/>
    <mergeCell ref="P28:Q28"/>
  </mergeCells>
  <pageMargins left="0.7" right="0.7" top="0.75" bottom="0.75" header="0.3" footer="0.3"/>
  <pageSetup paperSize="8"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B9BCF-2D6F-4E8E-8A5A-086F214671CC}">
  <sheetPr>
    <tabColor rgb="FFAA2B77"/>
    <pageSetUpPr fitToPage="1"/>
  </sheetPr>
  <dimension ref="A1:AJ230"/>
  <sheetViews>
    <sheetView showGridLines="0" topLeftCell="A3" zoomScale="85" zoomScaleNormal="85" workbookViewId="0">
      <selection activeCell="B9" sqref="B9"/>
    </sheetView>
  </sheetViews>
  <sheetFormatPr defaultColWidth="0" defaultRowHeight="0" customHeight="1" zeroHeight="1"/>
  <cols>
    <col min="1" max="1" width="3.7109375" style="3" customWidth="1"/>
    <col min="2" max="5" width="10.28515625" style="3" customWidth="1"/>
    <col min="6" max="6" width="3.7109375" style="3" customWidth="1"/>
    <col min="7" max="7" width="55.42578125" style="3" customWidth="1"/>
    <col min="8" max="9" width="16.7109375" style="3" customWidth="1"/>
    <col min="10" max="10" width="15.85546875" style="3" customWidth="1"/>
    <col min="11" max="11" width="19.140625" style="3" customWidth="1"/>
    <col min="12" max="12" width="16.7109375" style="3" customWidth="1"/>
    <col min="13" max="13" width="21.28515625" style="3" customWidth="1"/>
    <col min="14" max="28" width="16.7109375" style="3" customWidth="1"/>
    <col min="29" max="36" width="0" style="3" hidden="1" customWidth="1"/>
    <col min="37" max="16384" width="9.85546875" style="3" hidden="1"/>
  </cols>
  <sheetData>
    <row r="1" spans="2:28" ht="13.5" customHeight="1"/>
    <row r="2" spans="2:28" ht="13.5" customHeight="1"/>
    <row r="3" spans="2:28" ht="13.5" customHeight="1"/>
    <row r="4" spans="2:28" ht="13.5" customHeight="1"/>
    <row r="5" spans="2:28" customFormat="1" ht="15">
      <c r="B5" s="232"/>
      <c r="C5" s="232"/>
      <c r="D5" s="232"/>
      <c r="E5" s="232"/>
      <c r="G5" s="232"/>
      <c r="H5" s="232"/>
      <c r="I5" s="232"/>
      <c r="J5" s="232"/>
      <c r="K5" s="232"/>
      <c r="L5" s="232"/>
      <c r="M5" s="232"/>
      <c r="N5" s="232"/>
      <c r="O5" s="232"/>
      <c r="P5" s="232"/>
      <c r="Q5" s="232"/>
      <c r="R5" s="232"/>
      <c r="S5" s="232"/>
      <c r="T5" s="232"/>
      <c r="U5" s="232"/>
      <c r="V5" s="232"/>
      <c r="W5" s="232"/>
      <c r="X5" s="232"/>
      <c r="Y5" s="232"/>
      <c r="Z5" s="232"/>
      <c r="AA5" s="232"/>
      <c r="AB5" s="232"/>
    </row>
    <row r="6" spans="2:28" customFormat="1" ht="20.25">
      <c r="B6" s="234" t="s">
        <v>0</v>
      </c>
      <c r="C6" s="232"/>
      <c r="D6" s="232"/>
      <c r="E6" s="232"/>
      <c r="G6" s="234" t="s">
        <v>15</v>
      </c>
      <c r="H6" s="232"/>
      <c r="I6" s="232"/>
      <c r="J6" s="232"/>
      <c r="K6" s="232"/>
      <c r="L6" s="232"/>
      <c r="M6" s="232"/>
      <c r="N6" s="232"/>
      <c r="O6" s="232"/>
      <c r="P6" s="232"/>
      <c r="Q6" s="232"/>
      <c r="R6" s="232"/>
      <c r="S6" s="232"/>
      <c r="T6" s="232"/>
      <c r="U6" s="232"/>
      <c r="V6" s="232"/>
      <c r="W6" s="232"/>
      <c r="X6" s="232"/>
      <c r="Y6" s="232"/>
      <c r="Z6" s="232"/>
      <c r="AA6" s="232"/>
      <c r="AB6" s="232"/>
    </row>
    <row r="7" spans="2:28" customFormat="1" ht="15.75" thickBot="1">
      <c r="B7" s="233"/>
      <c r="C7" s="233"/>
      <c r="D7" s="233"/>
      <c r="E7" s="233"/>
      <c r="G7" s="233"/>
      <c r="H7" s="233"/>
      <c r="I7" s="233"/>
      <c r="J7" s="233"/>
      <c r="K7" s="233"/>
      <c r="L7" s="233"/>
      <c r="M7" s="233"/>
      <c r="N7" s="233"/>
      <c r="O7" s="233"/>
      <c r="P7" s="233"/>
      <c r="Q7" s="233"/>
      <c r="R7" s="233"/>
      <c r="S7" s="233"/>
      <c r="T7" s="233"/>
      <c r="U7" s="233"/>
      <c r="V7" s="233"/>
      <c r="W7" s="233"/>
      <c r="X7" s="233"/>
      <c r="Y7" s="233"/>
      <c r="Z7" s="233"/>
      <c r="AA7" s="233"/>
      <c r="AB7" s="233"/>
    </row>
    <row r="8" spans="2:28" ht="13.5" customHeight="1"/>
    <row r="9" spans="2:28" ht="15" customHeight="1">
      <c r="G9" s="1550" t="s">
        <v>893</v>
      </c>
      <c r="H9" s="1550"/>
      <c r="I9" s="1550"/>
      <c r="J9" s="1550"/>
      <c r="K9" s="1550"/>
      <c r="L9" s="1550"/>
      <c r="M9" s="1550"/>
      <c r="N9" s="1550"/>
      <c r="O9" s="1550"/>
      <c r="P9" s="1550"/>
      <c r="Q9" s="1550"/>
      <c r="R9" s="1550"/>
      <c r="S9" s="1550"/>
      <c r="T9" s="1550"/>
      <c r="U9" s="1550"/>
      <c r="V9" s="1550"/>
      <c r="W9" s="1550"/>
      <c r="X9" s="1550"/>
      <c r="Y9" s="1550"/>
      <c r="Z9" s="1550"/>
      <c r="AA9" s="1550"/>
      <c r="AB9" s="1550"/>
    </row>
    <row r="10" spans="2:28" ht="15" customHeight="1">
      <c r="G10" s="1550"/>
      <c r="H10" s="1550"/>
      <c r="I10" s="1550"/>
      <c r="J10" s="1550"/>
      <c r="K10" s="1550"/>
      <c r="L10" s="1550"/>
      <c r="M10" s="1550"/>
      <c r="N10" s="1550"/>
      <c r="O10" s="1550"/>
      <c r="P10" s="1550"/>
      <c r="Q10" s="1550"/>
      <c r="R10" s="1550"/>
      <c r="S10" s="1550"/>
      <c r="T10" s="1550"/>
      <c r="U10" s="1550"/>
      <c r="V10" s="1550"/>
      <c r="W10" s="1550"/>
      <c r="X10" s="1550"/>
      <c r="Y10" s="1550"/>
      <c r="Z10" s="1550"/>
      <c r="AA10" s="1550"/>
      <c r="AB10" s="1550"/>
    </row>
    <row r="11" spans="2:28" ht="15" customHeight="1">
      <c r="G11" s="1550"/>
      <c r="H11" s="1550"/>
      <c r="I11" s="1550"/>
      <c r="J11" s="1550"/>
      <c r="K11" s="1550"/>
      <c r="L11" s="1550"/>
      <c r="M11" s="1550"/>
      <c r="N11" s="1550"/>
      <c r="O11" s="1550"/>
      <c r="P11" s="1550"/>
      <c r="Q11" s="1550"/>
      <c r="R11" s="1550"/>
      <c r="S11" s="1550"/>
      <c r="T11" s="1550"/>
      <c r="U11" s="1550"/>
      <c r="V11" s="1550"/>
      <c r="W11" s="1550"/>
      <c r="X11" s="1550"/>
      <c r="Y11" s="1550"/>
      <c r="Z11" s="1550"/>
      <c r="AA11" s="1550"/>
      <c r="AB11" s="1550"/>
    </row>
    <row r="12" spans="2:28" ht="15" customHeight="1">
      <c r="G12" s="312"/>
      <c r="H12" s="312"/>
      <c r="I12" s="312"/>
      <c r="J12" s="312"/>
      <c r="K12" s="312"/>
      <c r="L12" s="312"/>
      <c r="M12" s="312"/>
      <c r="N12" s="312"/>
      <c r="O12" s="312"/>
      <c r="P12" s="312"/>
      <c r="Q12" s="312"/>
      <c r="R12" s="312"/>
      <c r="S12" s="312"/>
      <c r="T12" s="312"/>
      <c r="U12" s="312"/>
      <c r="V12" s="312"/>
      <c r="W12" s="312"/>
      <c r="X12" s="312"/>
      <c r="Y12" s="312"/>
      <c r="Z12" s="312"/>
      <c r="AA12" s="312"/>
      <c r="AB12" s="313"/>
    </row>
    <row r="13" spans="2:28" ht="15" customHeight="1">
      <c r="G13" s="313" t="s">
        <v>483</v>
      </c>
      <c r="H13" s="312"/>
      <c r="I13" s="312"/>
      <c r="J13" s="312"/>
      <c r="K13" s="312"/>
      <c r="L13" s="312"/>
      <c r="M13" s="312"/>
      <c r="N13" s="312"/>
      <c r="O13" s="312"/>
      <c r="P13" s="312"/>
      <c r="Q13" s="312"/>
      <c r="R13" s="312"/>
      <c r="S13" s="312"/>
      <c r="T13" s="312"/>
      <c r="U13" s="312"/>
      <c r="V13" s="312"/>
      <c r="W13" s="312"/>
      <c r="X13" s="312"/>
      <c r="Y13" s="312"/>
      <c r="Z13" s="312"/>
      <c r="AA13" s="312"/>
      <c r="AB13" s="313"/>
    </row>
    <row r="14" spans="2:28" ht="13.5" customHeight="1">
      <c r="G14" s="38"/>
      <c r="H14" s="38"/>
      <c r="I14" s="38"/>
      <c r="J14" s="38"/>
      <c r="K14" s="38"/>
      <c r="L14" s="38"/>
      <c r="M14" s="38"/>
      <c r="N14" s="38"/>
      <c r="O14" s="38"/>
      <c r="P14" s="38"/>
      <c r="Q14" s="38"/>
      <c r="R14" s="38"/>
      <c r="S14" s="38"/>
      <c r="T14" s="38"/>
      <c r="U14" s="38"/>
      <c r="V14" s="38"/>
      <c r="W14" s="38"/>
      <c r="X14" s="38"/>
      <c r="Y14" s="38"/>
      <c r="Z14" s="38"/>
      <c r="AA14" s="38"/>
      <c r="AB14" s="38"/>
    </row>
    <row r="15" spans="2:28" ht="13.5" customHeight="1">
      <c r="G15" s="38"/>
      <c r="H15" s="52"/>
      <c r="I15" s="52"/>
      <c r="J15" s="52"/>
      <c r="K15" s="52"/>
      <c r="L15" s="52"/>
      <c r="M15" s="52"/>
      <c r="N15" s="52"/>
      <c r="O15" s="52"/>
      <c r="P15" s="52"/>
      <c r="Q15" s="52"/>
      <c r="R15" s="52"/>
      <c r="S15" s="52"/>
      <c r="T15" s="52"/>
      <c r="U15" s="52"/>
      <c r="V15" s="52"/>
      <c r="W15" s="38"/>
      <c r="X15" s="38"/>
      <c r="Y15" s="38"/>
      <c r="Z15" s="38"/>
      <c r="AA15" s="38"/>
      <c r="AB15" s="38"/>
    </row>
    <row r="16" spans="2:28" ht="13.5" customHeight="1">
      <c r="G16" s="241" t="s">
        <v>484</v>
      </c>
      <c r="H16" s="38"/>
      <c r="I16" s="38"/>
      <c r="J16" s="38"/>
      <c r="K16" s="38"/>
      <c r="L16" s="38"/>
      <c r="M16" s="38"/>
      <c r="N16" s="38"/>
      <c r="O16" s="38"/>
      <c r="P16" s="38"/>
      <c r="Q16" s="38"/>
      <c r="R16" s="38"/>
      <c r="S16" s="52"/>
      <c r="T16" s="52"/>
      <c r="U16" s="52"/>
      <c r="V16" s="52"/>
      <c r="W16" s="38"/>
      <c r="X16" s="38"/>
      <c r="Y16" s="38"/>
      <c r="Z16" s="38"/>
      <c r="AA16" s="38"/>
      <c r="AB16" s="38"/>
    </row>
    <row r="17" spans="7:28" ht="13.5" customHeight="1">
      <c r="G17" s="314" t="s">
        <v>485</v>
      </c>
      <c r="H17" s="315"/>
      <c r="I17" s="315"/>
      <c r="J17" s="315"/>
      <c r="K17" s="315"/>
      <c r="L17" s="267"/>
      <c r="M17" s="267"/>
      <c r="N17" s="267"/>
      <c r="O17" s="267"/>
      <c r="P17" s="267"/>
      <c r="Q17" s="267"/>
      <c r="R17" s="267"/>
      <c r="S17" s="260"/>
      <c r="T17" s="260"/>
      <c r="U17" s="260"/>
      <c r="V17" s="260"/>
      <c r="W17" s="267"/>
      <c r="X17" s="267"/>
      <c r="Y17" s="267"/>
      <c r="Z17" s="267"/>
      <c r="AA17" s="267"/>
      <c r="AB17" s="38"/>
    </row>
    <row r="18" spans="7:28" ht="13.5" customHeight="1">
      <c r="G18" s="366" t="s">
        <v>486</v>
      </c>
      <c r="H18" s="367"/>
      <c r="I18" s="367"/>
      <c r="J18" s="367"/>
      <c r="K18" s="368"/>
      <c r="L18" s="1541" t="s">
        <v>1024</v>
      </c>
      <c r="M18" s="1543"/>
      <c r="N18" s="1541" t="s">
        <v>488</v>
      </c>
      <c r="O18" s="1543"/>
      <c r="P18" s="1541" t="s">
        <v>489</v>
      </c>
      <c r="Q18" s="1542"/>
      <c r="R18" s="519"/>
      <c r="S18" s="260"/>
      <c r="T18" s="260"/>
      <c r="U18" s="267"/>
      <c r="V18" s="267"/>
      <c r="W18" s="267"/>
      <c r="X18" s="267"/>
      <c r="Y18" s="267"/>
      <c r="Z18" s="38"/>
    </row>
    <row r="19" spans="7:28" ht="13.5" customHeight="1">
      <c r="G19" s="316" t="s">
        <v>763</v>
      </c>
      <c r="H19" s="355" t="s">
        <v>764</v>
      </c>
      <c r="I19" s="356"/>
      <c r="J19" s="365"/>
      <c r="K19" s="357" t="s">
        <v>1023</v>
      </c>
      <c r="L19" s="317" t="s">
        <v>463</v>
      </c>
      <c r="M19" s="318" t="s">
        <v>462</v>
      </c>
      <c r="N19" s="319" t="s">
        <v>501</v>
      </c>
      <c r="O19" s="318" t="s">
        <v>491</v>
      </c>
      <c r="P19" s="319" t="s">
        <v>1021</v>
      </c>
      <c r="Q19" s="318" t="s">
        <v>1022</v>
      </c>
      <c r="R19" s="267"/>
      <c r="S19" s="260"/>
      <c r="T19" s="260"/>
      <c r="U19" s="267"/>
      <c r="V19" s="267"/>
      <c r="W19" s="267"/>
      <c r="X19" s="267"/>
      <c r="Y19" s="267"/>
      <c r="Z19" s="38"/>
    </row>
    <row r="20" spans="7:28" ht="15" customHeight="1">
      <c r="G20" s="369" t="s">
        <v>1039</v>
      </c>
      <c r="H20" s="1548" t="s">
        <v>490</v>
      </c>
      <c r="I20" s="1548"/>
      <c r="J20" s="1548"/>
      <c r="K20" s="358" t="s">
        <v>606</v>
      </c>
      <c r="L20" s="263" t="s">
        <v>418</v>
      </c>
      <c r="M20" s="322"/>
      <c r="N20" s="324"/>
      <c r="O20" s="264" t="s">
        <v>418</v>
      </c>
      <c r="P20" s="324"/>
      <c r="Q20" s="264" t="s">
        <v>418</v>
      </c>
      <c r="R20" s="267"/>
      <c r="S20" s="260"/>
      <c r="T20" s="260"/>
      <c r="U20" s="267"/>
      <c r="V20" s="267"/>
      <c r="W20" s="267"/>
      <c r="X20" s="267"/>
      <c r="Y20" s="267"/>
      <c r="Z20" s="38"/>
    </row>
    <row r="21" spans="7:28" ht="15" customHeight="1">
      <c r="G21" s="349" t="s">
        <v>1040</v>
      </c>
      <c r="H21" s="1547" t="s">
        <v>768</v>
      </c>
      <c r="I21" s="1547"/>
      <c r="J21" s="1547"/>
      <c r="K21" s="359" t="s">
        <v>613</v>
      </c>
      <c r="L21" s="414" t="s">
        <v>418</v>
      </c>
      <c r="M21" s="350"/>
      <c r="N21" s="351"/>
      <c r="O21" s="415" t="s">
        <v>418</v>
      </c>
      <c r="P21" s="351"/>
      <c r="Q21" s="415" t="s">
        <v>418</v>
      </c>
      <c r="R21" s="267"/>
      <c r="S21" s="260"/>
      <c r="T21" s="260"/>
      <c r="U21" s="267"/>
      <c r="V21" s="267"/>
      <c r="W21" s="267"/>
      <c r="X21" s="267"/>
      <c r="Y21" s="267"/>
      <c r="Z21" s="38"/>
    </row>
    <row r="22" spans="7:28" ht="15" customHeight="1">
      <c r="G22" s="369" t="s">
        <v>765</v>
      </c>
      <c r="H22" s="1548" t="s">
        <v>492</v>
      </c>
      <c r="I22" s="1548"/>
      <c r="J22" s="1548"/>
      <c r="K22" s="358" t="s">
        <v>606</v>
      </c>
      <c r="L22" s="263" t="s">
        <v>418</v>
      </c>
      <c r="M22" s="322"/>
      <c r="N22" s="324"/>
      <c r="O22" s="264" t="s">
        <v>418</v>
      </c>
      <c r="P22" s="324"/>
      <c r="Q22" s="264" t="s">
        <v>418</v>
      </c>
      <c r="R22" s="267"/>
      <c r="S22" s="260"/>
      <c r="T22" s="260"/>
      <c r="U22" s="267"/>
      <c r="V22" s="267"/>
      <c r="W22" s="267"/>
      <c r="X22" s="267"/>
      <c r="Y22" s="267"/>
      <c r="Z22" s="38"/>
    </row>
    <row r="23" spans="7:28" ht="15" customHeight="1">
      <c r="G23" s="349" t="s">
        <v>766</v>
      </c>
      <c r="H23" s="1549" t="s">
        <v>492</v>
      </c>
      <c r="I23" s="1549"/>
      <c r="J23" s="1549"/>
      <c r="K23" s="359" t="s">
        <v>606</v>
      </c>
      <c r="L23" s="349"/>
      <c r="M23" s="415" t="s">
        <v>418</v>
      </c>
      <c r="N23" s="351"/>
      <c r="O23" s="415" t="s">
        <v>418</v>
      </c>
      <c r="P23" s="416" t="s">
        <v>418</v>
      </c>
      <c r="Q23" s="350"/>
      <c r="R23" s="267"/>
      <c r="S23" s="260"/>
      <c r="T23" s="260"/>
      <c r="U23" s="267"/>
      <c r="V23" s="267"/>
      <c r="W23" s="267"/>
      <c r="X23" s="267"/>
      <c r="Y23" s="267"/>
      <c r="Z23" s="38"/>
    </row>
    <row r="24" spans="7:28" ht="15" customHeight="1">
      <c r="G24" s="369" t="s">
        <v>767</v>
      </c>
      <c r="H24" s="1548" t="s">
        <v>492</v>
      </c>
      <c r="I24" s="1548"/>
      <c r="J24" s="1548"/>
      <c r="K24" s="358" t="s">
        <v>606</v>
      </c>
      <c r="L24" s="321"/>
      <c r="M24" s="264" t="s">
        <v>418</v>
      </c>
      <c r="N24" s="324"/>
      <c r="O24" s="264" t="s">
        <v>418</v>
      </c>
      <c r="P24" s="417" t="s">
        <v>418</v>
      </c>
      <c r="Q24" s="322"/>
      <c r="R24" s="267"/>
      <c r="S24" s="260"/>
      <c r="T24" s="260"/>
      <c r="U24" s="267"/>
      <c r="V24" s="267"/>
      <c r="W24" s="267"/>
      <c r="X24" s="267"/>
      <c r="Y24" s="267"/>
      <c r="Z24" s="38"/>
    </row>
    <row r="25" spans="7:28" ht="15" customHeight="1">
      <c r="G25" s="370"/>
      <c r="H25" s="360"/>
      <c r="I25" s="360"/>
      <c r="J25" s="360"/>
      <c r="K25" s="361"/>
      <c r="L25" s="362">
        <v>0.6</v>
      </c>
      <c r="M25" s="363">
        <v>0.4</v>
      </c>
      <c r="N25" s="360"/>
      <c r="O25" s="363">
        <v>1</v>
      </c>
      <c r="P25" s="364">
        <v>0.4</v>
      </c>
      <c r="Q25" s="363">
        <v>0.6</v>
      </c>
      <c r="R25" s="267"/>
      <c r="S25" s="260"/>
      <c r="T25" s="260"/>
      <c r="U25" s="267"/>
      <c r="V25" s="267"/>
      <c r="W25" s="267"/>
      <c r="X25" s="267"/>
      <c r="Y25" s="267"/>
      <c r="Z25" s="38"/>
    </row>
    <row r="26" spans="7:28" ht="15" customHeight="1">
      <c r="G26" s="325" t="s">
        <v>1041</v>
      </c>
      <c r="H26" s="326"/>
      <c r="I26" s="326"/>
      <c r="J26" s="326"/>
      <c r="K26" s="327"/>
      <c r="L26" s="327"/>
      <c r="M26" s="327"/>
      <c r="N26" s="267"/>
      <c r="O26" s="267"/>
      <c r="P26" s="267"/>
      <c r="Q26" s="267"/>
      <c r="R26" s="267"/>
      <c r="S26" s="260"/>
      <c r="T26" s="260"/>
      <c r="U26" s="260"/>
      <c r="V26" s="260"/>
      <c r="W26" s="267"/>
      <c r="X26" s="267"/>
      <c r="Y26" s="267"/>
      <c r="Z26" s="267"/>
      <c r="AA26" s="267"/>
      <c r="AB26" s="38"/>
    </row>
    <row r="27" spans="7:28" ht="15" customHeight="1">
      <c r="G27" s="325" t="s">
        <v>1042</v>
      </c>
      <c r="H27" s="260"/>
      <c r="I27" s="260"/>
      <c r="J27" s="260"/>
      <c r="K27" s="260"/>
      <c r="L27" s="260"/>
      <c r="M27" s="260"/>
      <c r="N27" s="260"/>
      <c r="O27" s="260"/>
      <c r="P27" s="260"/>
      <c r="Q27" s="260"/>
      <c r="R27" s="260"/>
      <c r="S27" s="260"/>
      <c r="T27" s="260"/>
      <c r="U27" s="260"/>
      <c r="V27" s="260"/>
      <c r="W27" s="267"/>
      <c r="X27" s="267"/>
      <c r="Y27" s="267"/>
      <c r="Z27" s="267"/>
      <c r="AA27" s="267"/>
      <c r="AB27" s="38"/>
    </row>
    <row r="28" spans="7:28" ht="13.5" customHeight="1">
      <c r="G28" s="325"/>
      <c r="H28" s="260"/>
      <c r="I28" s="260"/>
      <c r="J28" s="260"/>
      <c r="K28" s="260"/>
      <c r="L28" s="260"/>
      <c r="M28" s="260"/>
      <c r="N28" s="260"/>
      <c r="O28" s="260"/>
      <c r="P28" s="260"/>
      <c r="Q28" s="260"/>
      <c r="R28" s="260"/>
      <c r="S28" s="260"/>
      <c r="T28" s="260"/>
      <c r="U28" s="260"/>
      <c r="V28" s="260"/>
      <c r="W28" s="267"/>
      <c r="X28" s="267"/>
      <c r="Y28" s="267"/>
      <c r="Z28" s="267"/>
      <c r="AA28" s="267"/>
      <c r="AB28" s="38"/>
    </row>
    <row r="29" spans="7:28" ht="13.5" customHeight="1">
      <c r="G29" s="267"/>
      <c r="H29" s="260"/>
      <c r="I29" s="260"/>
      <c r="J29" s="260"/>
      <c r="K29" s="260"/>
      <c r="L29" s="260"/>
      <c r="M29" s="267"/>
      <c r="N29" s="260"/>
      <c r="O29" s="260"/>
      <c r="P29" s="260"/>
      <c r="Q29" s="260"/>
      <c r="R29" s="260"/>
      <c r="S29" s="260"/>
      <c r="T29" s="260"/>
      <c r="U29" s="260"/>
      <c r="V29" s="260"/>
      <c r="W29" s="267"/>
      <c r="X29" s="267"/>
      <c r="Y29" s="267"/>
      <c r="Z29" s="267"/>
      <c r="AA29" s="267"/>
      <c r="AB29" s="38"/>
    </row>
    <row r="30" spans="7:28" ht="13.5" customHeight="1">
      <c r="G30" s="313" t="s">
        <v>493</v>
      </c>
      <c r="H30" s="267"/>
      <c r="I30" s="267"/>
      <c r="J30" s="267"/>
      <c r="K30" s="267"/>
      <c r="L30" s="267"/>
      <c r="M30" s="267"/>
      <c r="N30" s="260"/>
      <c r="O30" s="260"/>
      <c r="P30" s="260"/>
      <c r="Q30" s="260"/>
      <c r="R30" s="260"/>
      <c r="S30" s="260"/>
      <c r="T30" s="260"/>
      <c r="U30" s="260"/>
      <c r="V30" s="260"/>
      <c r="W30" s="267"/>
      <c r="X30" s="267"/>
      <c r="Y30" s="267"/>
      <c r="Z30" s="267"/>
      <c r="AA30" s="267"/>
      <c r="AB30" s="38"/>
    </row>
    <row r="31" spans="7:28" ht="13.5" customHeight="1">
      <c r="G31" s="372"/>
      <c r="H31" s="1156" t="s">
        <v>395</v>
      </c>
      <c r="I31" s="1156" t="s">
        <v>401</v>
      </c>
      <c r="J31" s="1156" t="s">
        <v>402</v>
      </c>
      <c r="K31" s="1156" t="s">
        <v>403</v>
      </c>
      <c r="L31" s="1156" t="s">
        <v>404</v>
      </c>
      <c r="M31" s="267"/>
      <c r="N31" s="260"/>
      <c r="O31" s="260"/>
      <c r="P31" s="260"/>
      <c r="Q31" s="260"/>
      <c r="R31" s="260"/>
      <c r="S31" s="260"/>
      <c r="T31" s="260"/>
      <c r="U31" s="260"/>
      <c r="V31" s="260"/>
      <c r="W31" s="267"/>
      <c r="X31" s="267"/>
      <c r="Y31" s="267"/>
      <c r="Z31" s="267"/>
      <c r="AA31" s="267"/>
      <c r="AB31" s="38"/>
    </row>
    <row r="32" spans="7:28" ht="13.5" customHeight="1">
      <c r="G32" s="373" t="s">
        <v>494</v>
      </c>
      <c r="H32" s="1157">
        <v>0.32600000000000001</v>
      </c>
      <c r="I32" s="1157">
        <v>0.31</v>
      </c>
      <c r="J32" s="1157">
        <v>0.26</v>
      </c>
      <c r="K32" s="1157">
        <v>0.3</v>
      </c>
      <c r="L32" s="1158">
        <v>0.33</v>
      </c>
      <c r="M32" s="267"/>
      <c r="N32" s="260"/>
      <c r="O32" s="260"/>
      <c r="P32" s="260"/>
      <c r="Q32" s="260"/>
      <c r="R32" s="260"/>
      <c r="S32" s="260"/>
      <c r="T32" s="260"/>
      <c r="U32" s="260"/>
      <c r="V32" s="260"/>
      <c r="W32" s="267"/>
      <c r="X32" s="267"/>
      <c r="Y32" s="267"/>
      <c r="Z32" s="267"/>
      <c r="AA32" s="267"/>
      <c r="AB32" s="38"/>
    </row>
    <row r="33" spans="7:28" ht="13.5" customHeight="1">
      <c r="G33" s="374" t="s">
        <v>799</v>
      </c>
      <c r="H33" s="1159">
        <v>6.3E-2</v>
      </c>
      <c r="I33" s="1159">
        <v>1.2E-2</v>
      </c>
      <c r="J33" s="1159">
        <v>1.4E-2</v>
      </c>
      <c r="K33" s="1160">
        <v>0</v>
      </c>
      <c r="L33" s="1161">
        <v>0</v>
      </c>
      <c r="M33" s="267"/>
      <c r="N33" s="260"/>
      <c r="O33" s="260"/>
      <c r="P33" s="260"/>
      <c r="Q33" s="260"/>
      <c r="R33" s="260"/>
      <c r="S33" s="260"/>
      <c r="T33" s="260"/>
      <c r="U33" s="260"/>
      <c r="V33" s="260"/>
      <c r="W33" s="267"/>
      <c r="X33" s="267"/>
      <c r="Y33" s="267"/>
      <c r="Z33" s="267"/>
      <c r="AA33" s="267"/>
      <c r="AB33" s="38"/>
    </row>
    <row r="34" spans="7:28" ht="13.5" customHeight="1">
      <c r="G34" s="375" t="s">
        <v>495</v>
      </c>
      <c r="H34" s="1162">
        <v>3.2000000000000001E-2</v>
      </c>
      <c r="I34" s="1163">
        <v>0</v>
      </c>
      <c r="J34" s="1163">
        <v>0</v>
      </c>
      <c r="K34" s="1164">
        <v>0</v>
      </c>
      <c r="L34" s="1158">
        <v>0</v>
      </c>
      <c r="M34" s="267"/>
      <c r="N34" s="260"/>
      <c r="O34" s="260"/>
      <c r="P34" s="260"/>
      <c r="Q34" s="260"/>
      <c r="R34" s="260"/>
      <c r="S34" s="260"/>
      <c r="T34" s="260"/>
      <c r="U34" s="260"/>
      <c r="V34" s="260"/>
      <c r="W34" s="267"/>
      <c r="X34" s="267"/>
      <c r="Y34" s="267"/>
      <c r="Z34" s="267"/>
      <c r="AA34" s="267"/>
      <c r="AB34" s="38"/>
    </row>
    <row r="35" spans="7:28" ht="13.5" customHeight="1">
      <c r="G35" s="376" t="s">
        <v>496</v>
      </c>
      <c r="H35" s="1165">
        <v>31</v>
      </c>
      <c r="I35" s="1165">
        <v>25</v>
      </c>
      <c r="J35" s="1165">
        <v>19</v>
      </c>
      <c r="K35" s="1165">
        <v>21</v>
      </c>
      <c r="L35" s="1166">
        <v>18</v>
      </c>
      <c r="M35" s="267"/>
      <c r="N35" s="260"/>
      <c r="O35" s="260"/>
      <c r="P35" s="260"/>
      <c r="Q35" s="260"/>
      <c r="R35" s="260"/>
      <c r="S35" s="260"/>
      <c r="T35" s="260"/>
      <c r="U35" s="260"/>
      <c r="V35" s="260"/>
      <c r="W35" s="267"/>
      <c r="X35" s="267"/>
      <c r="Y35" s="267"/>
      <c r="Z35" s="267"/>
      <c r="AA35" s="267"/>
      <c r="AB35"/>
    </row>
    <row r="36" spans="7:28" ht="13.5" customHeight="1">
      <c r="G36" s="373" t="s">
        <v>497</v>
      </c>
      <c r="H36" s="1167">
        <v>64</v>
      </c>
      <c r="I36" s="1167">
        <v>56</v>
      </c>
      <c r="J36" s="1167">
        <v>54</v>
      </c>
      <c r="K36" s="1167">
        <v>48</v>
      </c>
      <c r="L36" s="1168">
        <v>37</v>
      </c>
      <c r="M36" s="267"/>
      <c r="N36" s="260"/>
      <c r="O36" s="260"/>
      <c r="P36" s="260"/>
      <c r="Q36" s="260"/>
      <c r="R36" s="260"/>
      <c r="S36" s="260"/>
      <c r="T36" s="260"/>
      <c r="U36" s="260"/>
      <c r="V36" s="260"/>
      <c r="W36" s="267"/>
      <c r="X36" s="267"/>
      <c r="Y36" s="267"/>
      <c r="Z36" s="267"/>
      <c r="AA36" s="267"/>
      <c r="AB36"/>
    </row>
    <row r="37" spans="7:28" ht="13.5" customHeight="1">
      <c r="G37" s="377" t="s">
        <v>498</v>
      </c>
      <c r="H37" s="1169">
        <f>SUM(H35:H36)</f>
        <v>95</v>
      </c>
      <c r="I37" s="1169">
        <f>SUM(I35:I36)</f>
        <v>81</v>
      </c>
      <c r="J37" s="1169">
        <f>SUM(J35:J36)</f>
        <v>73</v>
      </c>
      <c r="K37" s="1169">
        <f>SUM(K35:K36)</f>
        <v>69</v>
      </c>
      <c r="L37" s="1169">
        <f>SUM(L35:L36)</f>
        <v>55</v>
      </c>
      <c r="M37" s="267"/>
      <c r="N37" s="260"/>
      <c r="O37" s="260"/>
      <c r="P37" s="260"/>
      <c r="Q37" s="260"/>
      <c r="R37" s="260"/>
      <c r="S37" s="260"/>
      <c r="T37" s="260"/>
      <c r="U37" s="260"/>
      <c r="V37" s="260"/>
      <c r="W37" s="267"/>
      <c r="X37" s="267"/>
      <c r="Y37" s="267"/>
      <c r="Z37" s="267"/>
      <c r="AA37" s="267"/>
      <c r="AB37"/>
    </row>
    <row r="38" spans="7:28" ht="13.5" customHeight="1">
      <c r="G38" s="267"/>
      <c r="H38" s="260"/>
      <c r="I38" s="260"/>
      <c r="J38" s="260"/>
      <c r="K38" s="260"/>
      <c r="L38" s="260"/>
      <c r="M38" s="267"/>
      <c r="N38" s="260"/>
      <c r="O38" s="260"/>
      <c r="P38" s="260"/>
      <c r="Q38" s="260"/>
      <c r="R38" s="260"/>
      <c r="S38" s="260"/>
      <c r="T38" s="260"/>
      <c r="U38" s="260"/>
      <c r="V38" s="260"/>
      <c r="W38" s="267"/>
      <c r="X38" s="267"/>
      <c r="Y38" s="267"/>
      <c r="Z38" s="267"/>
      <c r="AA38" s="267"/>
      <c r="AB38"/>
    </row>
    <row r="39" spans="7:28" ht="13.5" customHeight="1">
      <c r="G39" s="267"/>
      <c r="H39" s="260"/>
      <c r="I39" s="260"/>
      <c r="J39" s="260"/>
      <c r="K39" s="260"/>
      <c r="L39" s="260"/>
      <c r="M39" s="260"/>
      <c r="N39" s="260"/>
      <c r="O39" s="260"/>
      <c r="P39" s="260"/>
      <c r="Q39" s="260"/>
      <c r="R39" s="260"/>
      <c r="S39" s="260"/>
      <c r="T39" s="260"/>
      <c r="U39" s="260"/>
      <c r="V39" s="260"/>
      <c r="W39"/>
      <c r="X39"/>
      <c r="Y39"/>
      <c r="Z39"/>
      <c r="AA39"/>
      <c r="AB39"/>
    </row>
    <row r="40" spans="7:28" ht="13.5" customHeight="1">
      <c r="G40" s="313" t="s">
        <v>499</v>
      </c>
      <c r="H40" s="267"/>
      <c r="I40" s="267"/>
      <c r="J40" s="267"/>
      <c r="K40" s="267"/>
      <c r="L40" s="267"/>
      <c r="M40" s="267"/>
      <c r="N40" s="329"/>
      <c r="O40" s="329"/>
      <c r="P40" s="329"/>
      <c r="Q40" s="329"/>
      <c r="R40" s="329"/>
      <c r="S40" s="329"/>
      <c r="T40" s="329"/>
      <c r="U40" s="329"/>
      <c r="V40" s="329"/>
      <c r="W40"/>
      <c r="X40"/>
      <c r="Y40"/>
      <c r="Z40"/>
      <c r="AA40"/>
      <c r="AB40"/>
    </row>
    <row r="41" spans="7:28" ht="13.5" customHeight="1">
      <c r="G41" s="1527" t="s">
        <v>822</v>
      </c>
      <c r="H41" s="1518" t="s">
        <v>395</v>
      </c>
      <c r="I41" s="1519"/>
      <c r="J41" s="1520"/>
      <c r="K41" s="1519" t="s">
        <v>401</v>
      </c>
      <c r="L41" s="1519"/>
      <c r="M41" s="1519"/>
      <c r="N41" s="1518" t="s">
        <v>402</v>
      </c>
      <c r="O41" s="1519"/>
      <c r="P41" s="1520"/>
      <c r="Q41" s="1519" t="s">
        <v>403</v>
      </c>
      <c r="R41" s="1519"/>
      <c r="S41" s="1519"/>
      <c r="T41" s="1518" t="s">
        <v>404</v>
      </c>
      <c r="U41" s="1519"/>
      <c r="V41" s="1520"/>
      <c r="W41"/>
      <c r="X41"/>
      <c r="Y41"/>
      <c r="Z41"/>
      <c r="AA41"/>
      <c r="AB41"/>
    </row>
    <row r="42" spans="7:28" ht="13.5" customHeight="1">
      <c r="G42" s="1528"/>
      <c r="H42" s="1170" t="s">
        <v>500</v>
      </c>
      <c r="I42" s="1171" t="s">
        <v>501</v>
      </c>
      <c r="J42" s="1172" t="s">
        <v>491</v>
      </c>
      <c r="K42" s="1171" t="s">
        <v>500</v>
      </c>
      <c r="L42" s="1171" t="s">
        <v>501</v>
      </c>
      <c r="M42" s="1171" t="s">
        <v>491</v>
      </c>
      <c r="N42" s="1170" t="s">
        <v>500</v>
      </c>
      <c r="O42" s="1171" t="s">
        <v>501</v>
      </c>
      <c r="P42" s="1172" t="s">
        <v>491</v>
      </c>
      <c r="Q42" s="1171" t="s">
        <v>500</v>
      </c>
      <c r="R42" s="1171" t="s">
        <v>501</v>
      </c>
      <c r="S42" s="1171" t="s">
        <v>491</v>
      </c>
      <c r="T42" s="1170" t="s">
        <v>500</v>
      </c>
      <c r="U42" s="1171" t="s">
        <v>501</v>
      </c>
      <c r="V42" s="1172" t="s">
        <v>491</v>
      </c>
      <c r="W42"/>
      <c r="X42"/>
      <c r="Y42"/>
      <c r="Z42"/>
      <c r="AA42"/>
      <c r="AB42"/>
    </row>
    <row r="43" spans="7:28" ht="13.5" customHeight="1">
      <c r="G43" s="382" t="s">
        <v>502</v>
      </c>
      <c r="H43" s="1173">
        <v>19</v>
      </c>
      <c r="I43" s="1174">
        <v>54</v>
      </c>
      <c r="J43" s="1175">
        <v>22</v>
      </c>
      <c r="K43" s="1174">
        <v>11</v>
      </c>
      <c r="L43" s="1174">
        <v>49</v>
      </c>
      <c r="M43" s="1174">
        <v>21</v>
      </c>
      <c r="N43" s="1173">
        <v>13</v>
      </c>
      <c r="O43" s="1174">
        <v>42</v>
      </c>
      <c r="P43" s="1175">
        <v>18</v>
      </c>
      <c r="Q43" s="1174">
        <v>12</v>
      </c>
      <c r="R43" s="1174">
        <v>43</v>
      </c>
      <c r="S43" s="1174">
        <v>14</v>
      </c>
      <c r="T43" s="1173">
        <v>7</v>
      </c>
      <c r="U43" s="1174">
        <v>38</v>
      </c>
      <c r="V43" s="1175">
        <v>10</v>
      </c>
      <c r="W43"/>
      <c r="X43"/>
      <c r="Y43"/>
      <c r="Z43"/>
      <c r="AA43"/>
      <c r="AB43"/>
    </row>
    <row r="44" spans="7:28" ht="13.5" customHeight="1">
      <c r="G44" s="267"/>
      <c r="H44" s="260"/>
      <c r="I44" s="260"/>
      <c r="J44" s="260"/>
      <c r="K44" s="260"/>
      <c r="L44" s="260"/>
      <c r="M44" s="260"/>
      <c r="N44" s="260"/>
      <c r="O44" s="260"/>
      <c r="P44" s="260"/>
      <c r="Q44" s="260"/>
      <c r="R44" s="260"/>
      <c r="S44" s="260"/>
      <c r="T44" s="260"/>
      <c r="U44" s="260"/>
      <c r="V44" s="260"/>
      <c r="W44"/>
      <c r="X44"/>
      <c r="Y44"/>
      <c r="Z44"/>
      <c r="AA44"/>
      <c r="AB44"/>
    </row>
    <row r="45" spans="7:28" ht="13.5" customHeight="1">
      <c r="G45" s="267"/>
      <c r="H45" s="260"/>
      <c r="I45" s="260"/>
      <c r="J45" s="260"/>
      <c r="K45" s="260"/>
      <c r="L45" s="260"/>
      <c r="M45" s="260"/>
      <c r="N45" s="260"/>
      <c r="O45" s="260"/>
      <c r="P45" s="260"/>
      <c r="Q45" s="260"/>
      <c r="R45" s="260"/>
      <c r="S45" s="260"/>
      <c r="T45" s="260"/>
      <c r="U45" s="260"/>
      <c r="V45" s="260"/>
      <c r="W45"/>
      <c r="X45"/>
      <c r="Y45"/>
      <c r="Z45"/>
      <c r="AA45"/>
      <c r="AB45"/>
    </row>
    <row r="46" spans="7:28" ht="13.5" customHeight="1">
      <c r="G46" s="313" t="s">
        <v>1186</v>
      </c>
      <c r="H46" s="267"/>
      <c r="I46" s="267"/>
      <c r="J46" s="267"/>
      <c r="K46" s="267"/>
      <c r="L46" s="267"/>
      <c r="M46" s="267"/>
      <c r="N46" s="329"/>
      <c r="O46" s="329"/>
      <c r="P46" s="329"/>
      <c r="Q46" s="329"/>
      <c r="R46" s="329"/>
      <c r="S46" s="329"/>
      <c r="T46" s="329"/>
      <c r="U46" s="329"/>
      <c r="V46" s="329"/>
      <c r="W46" s="267"/>
      <c r="X46" s="267"/>
      <c r="Y46" s="267"/>
      <c r="Z46" s="267"/>
      <c r="AA46" s="267"/>
      <c r="AB46"/>
    </row>
    <row r="47" spans="7:28" ht="13.5" customHeight="1">
      <c r="G47" s="1527" t="s">
        <v>1043</v>
      </c>
      <c r="H47" s="1518" t="s">
        <v>395</v>
      </c>
      <c r="I47" s="1519"/>
      <c r="J47" s="1520"/>
      <c r="K47" s="1519" t="s">
        <v>401</v>
      </c>
      <c r="L47" s="1519"/>
      <c r="M47" s="1519"/>
      <c r="N47" s="1518" t="s">
        <v>402</v>
      </c>
      <c r="O47" s="1519"/>
      <c r="P47" s="1520"/>
      <c r="Q47" s="1519" t="s">
        <v>403</v>
      </c>
      <c r="R47" s="1519"/>
      <c r="S47" s="1519"/>
      <c r="T47" s="1518" t="s">
        <v>404</v>
      </c>
      <c r="U47" s="1519"/>
      <c r="V47" s="1520"/>
      <c r="W47" s="267"/>
      <c r="X47" s="267"/>
      <c r="Y47" s="267"/>
      <c r="Z47" s="267"/>
      <c r="AA47" s="267"/>
      <c r="AB47" s="38"/>
    </row>
    <row r="48" spans="7:28" ht="13.5" customHeight="1">
      <c r="G48" s="1528"/>
      <c r="H48" s="1170" t="s">
        <v>462</v>
      </c>
      <c r="I48" s="1171" t="s">
        <v>463</v>
      </c>
      <c r="J48" s="1172" t="s">
        <v>400</v>
      </c>
      <c r="K48" s="1171" t="s">
        <v>462</v>
      </c>
      <c r="L48" s="1171" t="s">
        <v>463</v>
      </c>
      <c r="M48" s="1171" t="s">
        <v>425</v>
      </c>
      <c r="N48" s="1170" t="s">
        <v>462</v>
      </c>
      <c r="O48" s="1171" t="s">
        <v>463</v>
      </c>
      <c r="P48" s="1172" t="s">
        <v>425</v>
      </c>
      <c r="Q48" s="1171" t="s">
        <v>462</v>
      </c>
      <c r="R48" s="1171" t="s">
        <v>463</v>
      </c>
      <c r="S48" s="1171" t="s">
        <v>425</v>
      </c>
      <c r="T48" s="1170" t="s">
        <v>462</v>
      </c>
      <c r="U48" s="1171" t="s">
        <v>463</v>
      </c>
      <c r="V48" s="1172" t="s">
        <v>425</v>
      </c>
      <c r="W48" s="267"/>
      <c r="X48" s="267"/>
      <c r="Y48" s="267"/>
      <c r="Z48" s="267"/>
      <c r="AA48" s="267"/>
      <c r="AB48" s="38"/>
    </row>
    <row r="49" spans="7:28" ht="13.5" customHeight="1">
      <c r="G49" s="383" t="s">
        <v>504</v>
      </c>
      <c r="H49" s="1176">
        <v>2</v>
      </c>
      <c r="I49" s="1177">
        <v>15</v>
      </c>
      <c r="J49" s="1178">
        <f>SUM(H49:I49)</f>
        <v>17</v>
      </c>
      <c r="K49" s="1177">
        <v>7</v>
      </c>
      <c r="L49" s="1177">
        <v>15</v>
      </c>
      <c r="M49" s="1179">
        <f>SUM(K49:L49)</f>
        <v>22</v>
      </c>
      <c r="N49" s="1176">
        <v>3</v>
      </c>
      <c r="O49" s="1177">
        <v>13</v>
      </c>
      <c r="P49" s="1178">
        <f>SUM(N49:O49)</f>
        <v>16</v>
      </c>
      <c r="Q49" s="1177">
        <v>2</v>
      </c>
      <c r="R49" s="1177">
        <v>10</v>
      </c>
      <c r="S49" s="1179">
        <f>SUM(Q49:R49)</f>
        <v>12</v>
      </c>
      <c r="T49" s="1176">
        <v>2</v>
      </c>
      <c r="U49" s="1177">
        <v>7</v>
      </c>
      <c r="V49" s="1178">
        <f>SUM(T49:U49)</f>
        <v>9</v>
      </c>
      <c r="W49" s="267"/>
      <c r="X49" s="267"/>
      <c r="Y49" s="267"/>
      <c r="Z49" s="267"/>
      <c r="AA49" s="267"/>
      <c r="AB49" s="38"/>
    </row>
    <row r="50" spans="7:28" ht="13.5" customHeight="1">
      <c r="G50" s="385" t="s">
        <v>505</v>
      </c>
      <c r="H50" s="1180">
        <v>4</v>
      </c>
      <c r="I50" s="1181">
        <v>5</v>
      </c>
      <c r="J50" s="1182">
        <f>SUM(H50:I50)</f>
        <v>9</v>
      </c>
      <c r="K50" s="1181">
        <v>2</v>
      </c>
      <c r="L50" s="1181">
        <v>6</v>
      </c>
      <c r="M50" s="1183">
        <f>SUM(K50:L50)</f>
        <v>8</v>
      </c>
      <c r="N50" s="1180">
        <v>5</v>
      </c>
      <c r="O50" s="1181">
        <v>7</v>
      </c>
      <c r="P50" s="1182">
        <f>SUM(N50:O50)</f>
        <v>12</v>
      </c>
      <c r="Q50" s="1181">
        <v>3</v>
      </c>
      <c r="R50" s="1181">
        <v>10</v>
      </c>
      <c r="S50" s="1183">
        <f>SUM(Q50:R50)</f>
        <v>13</v>
      </c>
      <c r="T50" s="1180">
        <v>2</v>
      </c>
      <c r="U50" s="1181">
        <v>5</v>
      </c>
      <c r="V50" s="1182">
        <f>SUM(T50:U50)</f>
        <v>7</v>
      </c>
      <c r="W50" s="267"/>
      <c r="X50" s="267"/>
      <c r="Y50" s="267"/>
      <c r="Z50" s="267"/>
      <c r="AA50" s="267"/>
      <c r="AB50" s="38"/>
    </row>
    <row r="51" spans="7:28" ht="13.5" customHeight="1">
      <c r="G51" s="386" t="s">
        <v>503</v>
      </c>
      <c r="H51" s="1184">
        <f t="shared" ref="H51:V51" si="0">SUM(H49:H50)</f>
        <v>6</v>
      </c>
      <c r="I51" s="1185">
        <f t="shared" si="0"/>
        <v>20</v>
      </c>
      <c r="J51" s="1186">
        <f t="shared" si="0"/>
        <v>26</v>
      </c>
      <c r="K51" s="1185">
        <f t="shared" si="0"/>
        <v>9</v>
      </c>
      <c r="L51" s="1185">
        <f t="shared" si="0"/>
        <v>21</v>
      </c>
      <c r="M51" s="1185">
        <f t="shared" si="0"/>
        <v>30</v>
      </c>
      <c r="N51" s="1184">
        <f t="shared" si="0"/>
        <v>8</v>
      </c>
      <c r="O51" s="1185">
        <f t="shared" si="0"/>
        <v>20</v>
      </c>
      <c r="P51" s="1186">
        <f t="shared" si="0"/>
        <v>28</v>
      </c>
      <c r="Q51" s="1185">
        <f t="shared" si="0"/>
        <v>5</v>
      </c>
      <c r="R51" s="1185">
        <f t="shared" si="0"/>
        <v>20</v>
      </c>
      <c r="S51" s="1185">
        <f t="shared" si="0"/>
        <v>25</v>
      </c>
      <c r="T51" s="1184">
        <f t="shared" si="0"/>
        <v>4</v>
      </c>
      <c r="U51" s="1185">
        <f t="shared" si="0"/>
        <v>12</v>
      </c>
      <c r="V51" s="1186">
        <f t="shared" si="0"/>
        <v>16</v>
      </c>
      <c r="W51" s="267"/>
      <c r="X51" s="267"/>
      <c r="Y51" s="267"/>
      <c r="Z51" s="267"/>
      <c r="AA51" s="267"/>
      <c r="AB51" s="38"/>
    </row>
    <row r="52" spans="7:28" ht="13.5" customHeight="1">
      <c r="G52" s="280" t="s">
        <v>1152</v>
      </c>
      <c r="H52" s="285"/>
      <c r="I52" s="285"/>
      <c r="J52" s="331"/>
      <c r="K52" s="285"/>
      <c r="L52" s="285"/>
      <c r="M52" s="331"/>
      <c r="N52" s="285"/>
      <c r="O52" s="285"/>
      <c r="P52" s="331"/>
      <c r="Q52" s="285"/>
      <c r="R52" s="285"/>
      <c r="S52" s="331"/>
      <c r="T52" s="285"/>
      <c r="U52" s="285"/>
      <c r="V52" s="331"/>
      <c r="W52" s="267"/>
      <c r="X52" s="267"/>
      <c r="Y52" s="267"/>
      <c r="Z52" s="267"/>
      <c r="AA52" s="267"/>
    </row>
    <row r="53" spans="7:28" ht="13.5" customHeight="1">
      <c r="G53" s="332"/>
      <c r="H53" s="285"/>
      <c r="I53" s="333"/>
      <c r="J53" s="334"/>
      <c r="K53" s="285"/>
      <c r="L53" s="285"/>
      <c r="M53" s="331"/>
      <c r="N53" s="285"/>
      <c r="O53" s="285"/>
      <c r="P53" s="331"/>
      <c r="Q53" s="285"/>
      <c r="R53" s="285"/>
      <c r="S53" s="331"/>
      <c r="T53" s="285"/>
      <c r="U53" s="285"/>
      <c r="V53" s="331"/>
      <c r="W53" s="330"/>
      <c r="X53" s="335"/>
      <c r="Y53" s="336"/>
      <c r="Z53" s="267"/>
      <c r="AA53" s="267"/>
    </row>
    <row r="54" spans="7:28" ht="13.5" customHeight="1">
      <c r="G54" s="267"/>
      <c r="H54" s="267"/>
      <c r="I54" s="267"/>
      <c r="J54" s="267"/>
      <c r="K54" s="267"/>
      <c r="L54" s="267"/>
      <c r="M54" s="267"/>
      <c r="N54" s="267"/>
      <c r="O54" s="267"/>
      <c r="P54" s="267"/>
      <c r="Q54" s="267"/>
      <c r="R54" s="267"/>
      <c r="S54" s="267"/>
      <c r="T54" s="267"/>
      <c r="U54" s="267"/>
      <c r="V54" s="267"/>
      <c r="W54" s="267"/>
      <c r="X54" s="267"/>
      <c r="Y54" s="267"/>
      <c r="Z54" s="267"/>
      <c r="AA54" s="267"/>
      <c r="AB54"/>
    </row>
    <row r="55" spans="7:28" ht="13.5" customHeight="1">
      <c r="G55" s="313" t="s">
        <v>1187</v>
      </c>
      <c r="H55" s="267"/>
      <c r="I55" s="267"/>
      <c r="J55" s="267"/>
      <c r="K55"/>
      <c r="L55" s="267"/>
      <c r="M55" s="267"/>
      <c r="N55" s="267"/>
      <c r="O55" s="267"/>
      <c r="P55" s="267"/>
      <c r="Q55" s="267"/>
      <c r="R55" s="267"/>
      <c r="S55" s="267"/>
      <c r="T55" s="267"/>
      <c r="U55" s="267"/>
      <c r="V55" s="267"/>
      <c r="W55" s="267"/>
      <c r="X55" s="267"/>
      <c r="Y55" s="267"/>
      <c r="Z55" s="267"/>
      <c r="AA55" s="267"/>
      <c r="AB55"/>
    </row>
    <row r="56" spans="7:28" ht="13.5" customHeight="1">
      <c r="G56" s="1527" t="s">
        <v>1043</v>
      </c>
      <c r="H56" s="1518" t="s">
        <v>395</v>
      </c>
      <c r="I56" s="1519"/>
      <c r="J56" s="1520"/>
      <c r="K56"/>
      <c r="L56" s="267"/>
      <c r="M56" s="267"/>
      <c r="N56" s="267"/>
      <c r="O56" s="267"/>
      <c r="P56" s="267"/>
      <c r="Q56" s="267"/>
      <c r="R56" s="267"/>
      <c r="S56" s="267"/>
      <c r="T56" s="267"/>
      <c r="U56" s="267"/>
      <c r="V56" s="267"/>
      <c r="W56" s="267"/>
      <c r="X56" s="267"/>
      <c r="Y56" s="267"/>
      <c r="Z56" s="267"/>
      <c r="AA56" s="267"/>
      <c r="AB56"/>
    </row>
    <row r="57" spans="7:28" ht="13.5" customHeight="1">
      <c r="G57" s="1528"/>
      <c r="H57" s="1170" t="s">
        <v>500</v>
      </c>
      <c r="I57" s="1171" t="s">
        <v>501</v>
      </c>
      <c r="J57" s="1172" t="s">
        <v>491</v>
      </c>
      <c r="K57"/>
      <c r="L57" s="267"/>
      <c r="M57" s="267"/>
      <c r="N57" s="267"/>
      <c r="O57" s="267"/>
      <c r="P57" s="267"/>
      <c r="Q57" s="267"/>
      <c r="R57" s="267"/>
      <c r="S57" s="267"/>
      <c r="T57" s="267"/>
      <c r="U57" s="267"/>
      <c r="V57" s="267"/>
      <c r="W57" s="267"/>
      <c r="X57" s="267"/>
      <c r="Y57" s="267"/>
      <c r="Z57" s="267"/>
      <c r="AA57" s="267"/>
      <c r="AB57"/>
    </row>
    <row r="58" spans="7:28" ht="13.5" customHeight="1">
      <c r="G58" s="383" t="s">
        <v>504</v>
      </c>
      <c r="H58" s="1187">
        <v>0</v>
      </c>
      <c r="I58" s="1188">
        <v>12</v>
      </c>
      <c r="J58" s="1189">
        <v>5</v>
      </c>
      <c r="K58"/>
      <c r="L58" s="267"/>
      <c r="M58" s="267"/>
      <c r="N58" s="267"/>
      <c r="O58" s="267"/>
      <c r="P58" s="267"/>
      <c r="Q58" s="267"/>
      <c r="R58" s="267"/>
      <c r="S58" s="267"/>
      <c r="T58" s="267"/>
      <c r="U58" s="267"/>
      <c r="V58" s="267"/>
      <c r="W58" s="267"/>
      <c r="X58" s="267"/>
      <c r="Y58" s="267"/>
      <c r="Z58" s="267"/>
      <c r="AA58" s="267"/>
      <c r="AB58"/>
    </row>
    <row r="59" spans="7:28" ht="13.5" customHeight="1">
      <c r="G59" s="385" t="s">
        <v>505</v>
      </c>
      <c r="H59" s="1180">
        <v>0</v>
      </c>
      <c r="I59" s="1181">
        <v>7</v>
      </c>
      <c r="J59" s="1190">
        <v>2</v>
      </c>
      <c r="K59"/>
      <c r="L59" s="267"/>
      <c r="M59" s="267"/>
      <c r="N59" s="267"/>
      <c r="O59" s="267"/>
      <c r="P59" s="267"/>
      <c r="Q59" s="267"/>
      <c r="R59" s="267"/>
      <c r="S59" s="267"/>
      <c r="T59" s="267"/>
      <c r="U59" s="267"/>
      <c r="V59" s="267"/>
      <c r="W59" s="267"/>
      <c r="X59" s="267"/>
      <c r="Y59" s="267"/>
      <c r="Z59" s="267"/>
      <c r="AA59" s="267"/>
      <c r="AB59"/>
    </row>
    <row r="60" spans="7:28" ht="13.5" customHeight="1">
      <c r="G60" s="512" t="s">
        <v>781</v>
      </c>
      <c r="H60" s="1191">
        <v>19</v>
      </c>
      <c r="I60" s="1192">
        <v>35</v>
      </c>
      <c r="J60" s="1193">
        <v>15</v>
      </c>
      <c r="K60"/>
      <c r="L60" s="267"/>
      <c r="M60" s="267"/>
      <c r="N60" s="267"/>
      <c r="O60" s="267"/>
      <c r="P60" s="267"/>
      <c r="Q60" s="267"/>
      <c r="R60" s="267"/>
      <c r="S60" s="267"/>
      <c r="T60" s="267"/>
      <c r="U60" s="267"/>
      <c r="V60" s="267"/>
      <c r="W60" s="267"/>
      <c r="X60" s="267"/>
      <c r="Y60" s="267"/>
      <c r="Z60" s="267"/>
      <c r="AA60" s="267"/>
      <c r="AB60"/>
    </row>
    <row r="61" spans="7:28" ht="13.5" customHeight="1">
      <c r="G61" s="511" t="s">
        <v>425</v>
      </c>
      <c r="H61" s="1194">
        <f t="shared" ref="H61:J61" si="1">SUM(H58:H60)</f>
        <v>19</v>
      </c>
      <c r="I61" s="1195">
        <f t="shared" si="1"/>
        <v>54</v>
      </c>
      <c r="J61" s="1196">
        <f t="shared" si="1"/>
        <v>22</v>
      </c>
      <c r="K61"/>
      <c r="L61" s="267"/>
      <c r="M61" s="267"/>
      <c r="N61" s="267"/>
      <c r="O61" s="267"/>
      <c r="P61" s="267"/>
      <c r="Q61" s="267"/>
      <c r="R61" s="267"/>
      <c r="S61" s="267"/>
      <c r="T61" s="267"/>
      <c r="U61" s="267"/>
      <c r="V61" s="267"/>
      <c r="W61" s="267"/>
      <c r="X61" s="267"/>
      <c r="Y61" s="267"/>
      <c r="Z61" s="267"/>
      <c r="AA61" s="267"/>
      <c r="AB61"/>
    </row>
    <row r="62" spans="7:28" ht="13.5" customHeight="1">
      <c r="G62" s="280" t="s">
        <v>1234</v>
      </c>
      <c r="H62" s="285"/>
      <c r="I62" s="285"/>
      <c r="J62" s="285"/>
      <c r="K62" s="331"/>
      <c r="L62" s="285"/>
      <c r="M62" s="285"/>
      <c r="N62" s="285"/>
      <c r="O62" s="331"/>
      <c r="P62" s="285"/>
      <c r="Q62" s="285"/>
      <c r="R62" s="285"/>
      <c r="S62" s="331"/>
      <c r="T62" s="285"/>
      <c r="U62" s="285"/>
      <c r="V62" s="285"/>
      <c r="W62" s="331"/>
      <c r="X62" s="285"/>
      <c r="Y62" s="285"/>
      <c r="Z62" s="285"/>
      <c r="AA62" s="331"/>
      <c r="AB62"/>
    </row>
    <row r="63" spans="7:28" ht="13.5" customHeight="1">
      <c r="G63" s="267"/>
      <c r="H63" s="267"/>
      <c r="I63" s="267"/>
      <c r="J63" s="267"/>
      <c r="K63" s="267"/>
      <c r="L63" s="267"/>
      <c r="M63" s="267"/>
      <c r="N63" s="267"/>
      <c r="O63" s="267"/>
      <c r="P63" s="267"/>
      <c r="Q63" s="267"/>
      <c r="R63" s="267"/>
      <c r="S63" s="267"/>
      <c r="T63" s="267"/>
      <c r="U63" s="267"/>
      <c r="V63" s="267"/>
      <c r="W63" s="267"/>
      <c r="X63" s="267"/>
      <c r="Y63" s="267"/>
      <c r="Z63" s="267"/>
      <c r="AA63" s="267"/>
      <c r="AB63" s="38"/>
    </row>
    <row r="64" spans="7:28" ht="13.5" customHeight="1">
      <c r="G64" s="267"/>
      <c r="H64" s="267"/>
      <c r="I64" s="267"/>
      <c r="J64" s="267"/>
      <c r="K64" s="267"/>
      <c r="L64" s="267"/>
      <c r="M64" s="267"/>
      <c r="N64" s="267"/>
      <c r="O64" s="267"/>
      <c r="P64" s="267"/>
      <c r="Q64" s="267"/>
      <c r="R64" s="267"/>
      <c r="S64" s="267"/>
      <c r="T64" s="267"/>
      <c r="U64" s="267"/>
      <c r="V64" s="267"/>
      <c r="W64" s="267"/>
      <c r="X64" s="267"/>
      <c r="Y64" s="267"/>
      <c r="Z64" s="267"/>
      <c r="AA64" s="267"/>
      <c r="AB64"/>
    </row>
    <row r="65" spans="7:28" ht="13.5" customHeight="1">
      <c r="G65" s="313" t="s">
        <v>928</v>
      </c>
      <c r="H65" s="267"/>
      <c r="I65" s="267"/>
      <c r="J65" s="267"/>
      <c r="K65" s="267"/>
      <c r="L65" s="267"/>
      <c r="M65" s="267"/>
      <c r="N65" s="267"/>
      <c r="O65" s="267"/>
      <c r="P65" s="267"/>
      <c r="Q65" s="267"/>
      <c r="R65" s="267"/>
      <c r="S65" s="267"/>
      <c r="T65" s="267"/>
      <c r="U65" s="267"/>
      <c r="V65" s="267"/>
      <c r="W65" s="267"/>
      <c r="X65" s="267"/>
      <c r="Y65" s="267"/>
      <c r="Z65" s="267"/>
      <c r="AA65" s="267"/>
      <c r="AB65"/>
    </row>
    <row r="66" spans="7:28" ht="13.5" customHeight="1">
      <c r="G66" s="1527" t="s">
        <v>1043</v>
      </c>
      <c r="H66" s="1518" t="s">
        <v>395</v>
      </c>
      <c r="I66" s="1520"/>
      <c r="J66"/>
      <c r="K66" s="267"/>
      <c r="L66" s="267"/>
      <c r="M66" s="267"/>
      <c r="N66" s="267"/>
      <c r="O66" s="267"/>
      <c r="P66" s="267"/>
      <c r="Q66" s="267"/>
      <c r="R66" s="267"/>
      <c r="S66" s="267"/>
      <c r="T66" s="267"/>
      <c r="U66" s="267"/>
      <c r="V66" s="267"/>
      <c r="W66" s="267"/>
      <c r="X66" s="267"/>
      <c r="Y66" s="267"/>
      <c r="Z66" s="267"/>
      <c r="AA66" s="267"/>
      <c r="AB66"/>
    </row>
    <row r="67" spans="7:28" ht="13.5" customHeight="1">
      <c r="G67" s="1528"/>
      <c r="H67" s="1197" t="s">
        <v>506</v>
      </c>
      <c r="I67" s="1198" t="s">
        <v>507</v>
      </c>
      <c r="J67"/>
      <c r="K67" s="267"/>
      <c r="L67" s="267"/>
      <c r="M67" s="267"/>
      <c r="N67" s="267"/>
      <c r="O67" s="267"/>
      <c r="P67" s="267"/>
      <c r="Q67" s="267"/>
      <c r="R67" s="267"/>
      <c r="S67" s="267"/>
      <c r="T67" s="267"/>
      <c r="U67" s="267"/>
      <c r="V67" s="267"/>
      <c r="W67" s="267"/>
      <c r="X67" s="267"/>
      <c r="Y67" s="267"/>
      <c r="Z67" s="267"/>
      <c r="AA67" s="267"/>
      <c r="AB67"/>
    </row>
    <row r="68" spans="7:28" ht="13.5" customHeight="1">
      <c r="G68" s="383" t="s">
        <v>504</v>
      </c>
      <c r="H68" s="1187">
        <v>1</v>
      </c>
      <c r="I68" s="1189">
        <v>16</v>
      </c>
      <c r="J68"/>
      <c r="K68" s="267"/>
      <c r="L68" s="267"/>
      <c r="M68" s="267"/>
      <c r="N68" s="267"/>
      <c r="O68" s="267"/>
      <c r="P68" s="267"/>
      <c r="Q68" s="267"/>
      <c r="R68" s="267"/>
      <c r="S68" s="267"/>
      <c r="T68" s="267"/>
      <c r="U68" s="267"/>
      <c r="V68" s="267"/>
      <c r="W68" s="267"/>
      <c r="X68" s="267"/>
      <c r="Y68" s="267"/>
      <c r="Z68" s="267"/>
      <c r="AA68" s="267"/>
      <c r="AB68"/>
    </row>
    <row r="69" spans="7:28" ht="13.5" customHeight="1">
      <c r="G69" s="385" t="s">
        <v>505</v>
      </c>
      <c r="H69" s="1180">
        <v>0</v>
      </c>
      <c r="I69" s="1190">
        <v>9</v>
      </c>
      <c r="J69"/>
      <c r="K69" s="267"/>
      <c r="L69" s="267"/>
      <c r="M69" s="267"/>
      <c r="N69" s="267"/>
      <c r="O69" s="267"/>
      <c r="P69" s="267"/>
      <c r="Q69" s="267"/>
      <c r="R69" s="267"/>
      <c r="S69" s="267"/>
      <c r="T69" s="267"/>
      <c r="U69" s="267"/>
      <c r="V69" s="267"/>
      <c r="W69" s="267"/>
      <c r="X69" s="267"/>
      <c r="Y69" s="267"/>
      <c r="Z69" s="267"/>
      <c r="AA69" s="267"/>
      <c r="AB69"/>
    </row>
    <row r="70" spans="7:28" ht="13.5" customHeight="1">
      <c r="G70" s="512" t="s">
        <v>781</v>
      </c>
      <c r="H70" s="1191">
        <v>8</v>
      </c>
      <c r="I70" s="1193">
        <v>61</v>
      </c>
      <c r="J70"/>
      <c r="K70" s="267"/>
      <c r="L70" s="267"/>
      <c r="M70" s="267"/>
      <c r="N70" s="267"/>
      <c r="O70" s="267"/>
      <c r="P70" s="267"/>
      <c r="Q70" s="267"/>
      <c r="R70" s="267"/>
      <c r="S70" s="267"/>
      <c r="T70" s="267"/>
      <c r="U70" s="267"/>
      <c r="V70" s="267"/>
      <c r="W70" s="267"/>
      <c r="X70" s="267"/>
      <c r="Y70" s="267"/>
      <c r="Z70" s="267"/>
      <c r="AA70" s="267"/>
      <c r="AB70"/>
    </row>
    <row r="71" spans="7:28" ht="13.5" customHeight="1">
      <c r="G71" s="511" t="s">
        <v>425</v>
      </c>
      <c r="H71" s="1194">
        <f t="shared" ref="H71:I71" si="2">SUM(H68:H70)</f>
        <v>9</v>
      </c>
      <c r="I71" s="1196">
        <f t="shared" si="2"/>
        <v>86</v>
      </c>
      <c r="J71"/>
      <c r="K71" s="267"/>
      <c r="L71" s="267"/>
      <c r="M71" s="267"/>
      <c r="N71" s="267"/>
      <c r="O71" s="267"/>
      <c r="P71" s="267"/>
      <c r="Q71" s="267"/>
      <c r="R71" s="267"/>
      <c r="S71" s="267"/>
      <c r="T71" s="267"/>
      <c r="U71" s="267"/>
      <c r="V71" s="267"/>
      <c r="W71" s="267"/>
      <c r="X71" s="267"/>
      <c r="Y71" s="267"/>
      <c r="Z71" s="267"/>
      <c r="AA71" s="267"/>
      <c r="AB71"/>
    </row>
    <row r="72" spans="7:28" ht="13.5" customHeight="1">
      <c r="G72" s="280" t="s">
        <v>1235</v>
      </c>
      <c r="H72" s="340"/>
      <c r="I72" s="340"/>
      <c r="J72"/>
      <c r="K72" s="267"/>
      <c r="L72" s="267"/>
      <c r="M72" s="267"/>
      <c r="N72" s="267"/>
      <c r="O72" s="267"/>
      <c r="P72" s="267"/>
      <c r="Q72" s="267"/>
      <c r="R72" s="267"/>
      <c r="S72" s="267"/>
      <c r="T72" s="267"/>
      <c r="U72" s="267"/>
      <c r="V72" s="267"/>
      <c r="W72" s="267"/>
      <c r="X72" s="267"/>
      <c r="Y72" s="267"/>
      <c r="Z72" s="267"/>
      <c r="AA72" s="267"/>
      <c r="AB72" s="64"/>
    </row>
    <row r="73" spans="7:28" ht="13.5" customHeight="1">
      <c r="G73" s="267"/>
      <c r="H73" s="267"/>
      <c r="I73" s="267"/>
      <c r="J73" s="267"/>
      <c r="K73" s="267"/>
      <c r="L73" s="267"/>
      <c r="M73" s="267"/>
      <c r="N73" s="267"/>
      <c r="O73" s="267"/>
      <c r="P73" s="267"/>
      <c r="Q73" s="267"/>
      <c r="R73" s="267"/>
      <c r="S73" s="267"/>
      <c r="T73" s="267"/>
      <c r="U73" s="267"/>
      <c r="V73" s="267"/>
      <c r="W73" s="267"/>
      <c r="X73" s="267"/>
      <c r="Y73" s="267"/>
      <c r="Z73" s="267"/>
      <c r="AA73" s="267"/>
    </row>
    <row r="74" spans="7:28" ht="13.5" customHeight="1">
      <c r="G74" s="267"/>
      <c r="H74" s="267"/>
      <c r="I74" s="267"/>
      <c r="J74" s="267"/>
      <c r="K74" s="267"/>
      <c r="L74" s="267"/>
      <c r="M74" s="267"/>
      <c r="N74" s="267"/>
      <c r="O74" s="267"/>
      <c r="P74" s="267"/>
      <c r="Q74" s="267"/>
      <c r="R74" s="267"/>
      <c r="S74" s="267"/>
      <c r="T74" s="267"/>
      <c r="U74" s="267"/>
      <c r="V74" s="267"/>
      <c r="W74" s="267"/>
      <c r="X74" s="267"/>
      <c r="Y74" s="267"/>
      <c r="Z74" s="267"/>
      <c r="AA74" s="267"/>
    </row>
    <row r="75" spans="7:28" ht="13.5" customHeight="1">
      <c r="G75" s="242" t="s">
        <v>996</v>
      </c>
      <c r="H75" s="93"/>
      <c r="I75" s="94"/>
      <c r="J75" s="94"/>
      <c r="K75" s="94"/>
      <c r="L75" s="94"/>
      <c r="M75" s="94"/>
      <c r="N75" s="94"/>
      <c r="O75" s="91"/>
      <c r="P75" s="91"/>
      <c r="Q75" s="91"/>
      <c r="R75" s="91"/>
      <c r="S75" s="92"/>
      <c r="T75" s="91"/>
      <c r="U75" s="91"/>
      <c r="V75" s="91"/>
      <c r="W75" s="91"/>
      <c r="X75" s="57"/>
      <c r="Y75" s="57"/>
      <c r="Z75" s="57"/>
      <c r="AA75" s="38"/>
      <c r="AB75" s="84"/>
    </row>
    <row r="76" spans="7:28" ht="13.5" customHeight="1">
      <c r="G76" s="299" t="s">
        <v>782</v>
      </c>
      <c r="H76" s="341"/>
      <c r="I76" s="341"/>
      <c r="J76" s="341"/>
      <c r="K76" s="341"/>
      <c r="L76" s="341"/>
      <c r="M76" s="341"/>
      <c r="N76" s="267"/>
      <c r="O76" s="267"/>
      <c r="P76" s="91"/>
      <c r="Q76" s="91"/>
      <c r="R76" s="91"/>
      <c r="S76" s="92"/>
      <c r="T76" s="91"/>
      <c r="U76" s="91"/>
      <c r="V76" s="91"/>
      <c r="W76" s="91"/>
      <c r="X76" s="57"/>
      <c r="Y76" s="57"/>
      <c r="Z76" s="57"/>
      <c r="AA76" s="38"/>
      <c r="AB76" s="38"/>
    </row>
    <row r="77" spans="7:28" ht="13.5" customHeight="1">
      <c r="G77" s="388"/>
      <c r="H77" s="1541" t="s">
        <v>487</v>
      </c>
      <c r="I77" s="1542"/>
      <c r="J77" s="1543"/>
      <c r="K77" s="1539" t="s">
        <v>508</v>
      </c>
      <c r="L77" s="1539"/>
      <c r="M77" s="1540"/>
      <c r="N77" s="267"/>
      <c r="O77" s="267"/>
    </row>
    <row r="78" spans="7:28" ht="13.5" customHeight="1">
      <c r="G78" s="389"/>
      <c r="H78" s="1199" t="s">
        <v>462</v>
      </c>
      <c r="I78" s="1200" t="s">
        <v>463</v>
      </c>
      <c r="J78" s="1201" t="s">
        <v>400</v>
      </c>
      <c r="K78" s="1200" t="s">
        <v>500</v>
      </c>
      <c r="L78" s="1200" t="s">
        <v>509</v>
      </c>
      <c r="M78" s="1201" t="s">
        <v>510</v>
      </c>
      <c r="N78" s="267"/>
      <c r="O78" s="267"/>
    </row>
    <row r="79" spans="7:28" s="2" customFormat="1" ht="13.5" customHeight="1">
      <c r="G79" s="390" t="s">
        <v>512</v>
      </c>
      <c r="H79" s="1202">
        <v>16</v>
      </c>
      <c r="I79" s="1203">
        <v>24</v>
      </c>
      <c r="J79" s="1204">
        <f>SUM(H79:I79)</f>
        <v>40</v>
      </c>
      <c r="K79" s="1203"/>
      <c r="L79" s="1203"/>
      <c r="M79" s="1205"/>
      <c r="N79" s="267"/>
      <c r="O79" s="267"/>
    </row>
    <row r="80" spans="7:28" s="2" customFormat="1" ht="13.5" customHeight="1">
      <c r="G80" s="824" t="s">
        <v>513</v>
      </c>
      <c r="H80" s="1206">
        <v>0.16839999999999999</v>
      </c>
      <c r="I80" s="1207">
        <v>0.25259999999999999</v>
      </c>
      <c r="J80" s="1208"/>
      <c r="K80" s="1207">
        <v>0.1578</v>
      </c>
      <c r="L80" s="1207">
        <v>0.16839999999999999</v>
      </c>
      <c r="M80" s="1209">
        <v>9.4700000000000006E-2</v>
      </c>
      <c r="N80" s="267"/>
      <c r="O80" s="267"/>
    </row>
    <row r="81" spans="5:28" s="2" customFormat="1" ht="13.5" customHeight="1">
      <c r="G81" s="825" t="s">
        <v>514</v>
      </c>
      <c r="H81" s="1210">
        <v>16</v>
      </c>
      <c r="I81" s="1211">
        <v>20</v>
      </c>
      <c r="J81" s="1212">
        <f>SUM(H81:I81)</f>
        <v>36</v>
      </c>
      <c r="K81" s="1211"/>
      <c r="L81" s="1211"/>
      <c r="M81" s="1213"/>
      <c r="N81" s="267"/>
      <c r="O81" s="267"/>
    </row>
    <row r="82" spans="5:28" s="2" customFormat="1" ht="13.5" customHeight="1">
      <c r="G82" s="391" t="s">
        <v>515</v>
      </c>
      <c r="H82" s="1214">
        <v>0.2</v>
      </c>
      <c r="I82" s="1215">
        <v>0.24</v>
      </c>
      <c r="J82" s="1216"/>
      <c r="K82" s="1215">
        <v>0.11</v>
      </c>
      <c r="L82" s="1215">
        <v>0.25</v>
      </c>
      <c r="M82" s="1217">
        <v>0.09</v>
      </c>
      <c r="N82" s="267"/>
      <c r="O82" s="267"/>
    </row>
    <row r="83" spans="5:28" s="14" customFormat="1" ht="15">
      <c r="G83" s="390" t="s">
        <v>516</v>
      </c>
      <c r="H83" s="1202">
        <v>8</v>
      </c>
      <c r="I83" s="1203">
        <v>18</v>
      </c>
      <c r="J83" s="1204">
        <f>SUM(H83:I83)</f>
        <v>26</v>
      </c>
      <c r="K83" s="1203"/>
      <c r="L83" s="1203"/>
      <c r="M83" s="1205"/>
      <c r="N83" s="267"/>
      <c r="O83" s="267"/>
    </row>
    <row r="84" spans="5:28" ht="13.5" customHeight="1">
      <c r="E84"/>
      <c r="F84"/>
      <c r="G84" s="826" t="s">
        <v>517</v>
      </c>
      <c r="H84" s="1218">
        <v>0.31</v>
      </c>
      <c r="I84" s="1219">
        <v>0.69</v>
      </c>
      <c r="J84" s="1220"/>
      <c r="K84" s="1219">
        <v>0.27</v>
      </c>
      <c r="L84" s="1219">
        <v>0.54</v>
      </c>
      <c r="M84" s="1221">
        <v>0.19</v>
      </c>
      <c r="N84" s="267"/>
      <c r="O84" s="267"/>
      <c r="P84" s="38"/>
      <c r="Q84" s="38"/>
      <c r="R84" s="38"/>
      <c r="S84" s="38"/>
      <c r="T84" s="38"/>
      <c r="U84" s="38"/>
      <c r="V84" s="38"/>
      <c r="W84" s="38"/>
      <c r="X84" s="38"/>
      <c r="Y84" s="38"/>
      <c r="Z84" s="38"/>
      <c r="AA84" s="38"/>
      <c r="AB84" s="38"/>
    </row>
    <row r="85" spans="5:28" ht="13.5" customHeight="1">
      <c r="E85"/>
      <c r="F85"/>
      <c r="G85" s="280" t="s">
        <v>1038</v>
      </c>
      <c r="H85" s="341"/>
      <c r="I85" s="341"/>
      <c r="J85" s="341"/>
      <c r="K85" s="341"/>
      <c r="L85" s="341"/>
      <c r="M85" s="341"/>
      <c r="N85" s="267"/>
      <c r="O85" s="267"/>
      <c r="P85" s="38"/>
      <c r="Q85" s="38"/>
      <c r="R85" s="38"/>
      <c r="S85" s="38"/>
      <c r="T85" s="38"/>
      <c r="U85" s="38"/>
      <c r="V85" s="38"/>
      <c r="W85" s="38"/>
      <c r="X85" s="38"/>
      <c r="Y85" s="38"/>
      <c r="Z85" s="38"/>
      <c r="AA85" s="38"/>
      <c r="AB85" s="38"/>
    </row>
    <row r="86" spans="5:28" ht="13.5" customHeight="1">
      <c r="E86"/>
      <c r="F86"/>
      <c r="G86" s="341"/>
      <c r="H86" s="341"/>
      <c r="I86" s="341"/>
      <c r="J86" s="341"/>
      <c r="K86" s="341"/>
      <c r="L86" s="341"/>
      <c r="M86" s="341"/>
      <c r="N86" s="341"/>
      <c r="O86" s="267"/>
      <c r="P86" s="91"/>
      <c r="Q86" s="91"/>
      <c r="R86" s="91"/>
      <c r="S86" s="91"/>
      <c r="T86" s="38"/>
      <c r="U86" s="38"/>
      <c r="V86" s="38"/>
      <c r="W86" s="38"/>
      <c r="X86" s="38"/>
      <c r="Y86" s="38"/>
      <c r="Z86" s="38"/>
      <c r="AA86" s="38"/>
      <c r="AB86" s="38"/>
    </row>
    <row r="87" spans="5:28" ht="13.5" customHeight="1">
      <c r="G87" s="341"/>
      <c r="H87" s="341"/>
      <c r="I87" s="341"/>
      <c r="J87" s="341"/>
      <c r="K87" s="341"/>
      <c r="L87" s="341"/>
      <c r="M87" s="341"/>
      <c r="N87" s="341"/>
      <c r="O87" s="267"/>
      <c r="P87" s="38"/>
      <c r="Q87" s="38"/>
      <c r="R87" s="38"/>
      <c r="S87" s="38"/>
      <c r="T87" s="38"/>
      <c r="U87" s="38"/>
      <c r="V87" s="38"/>
      <c r="W87" s="38"/>
      <c r="X87" s="38"/>
      <c r="Y87" s="38"/>
      <c r="Z87" s="38"/>
      <c r="AA87" s="38"/>
      <c r="AB87" s="38"/>
    </row>
    <row r="88" spans="5:28" ht="13.5" customHeight="1">
      <c r="G88" s="299" t="s">
        <v>751</v>
      </c>
      <c r="H88" s="267"/>
      <c r="I88" s="267"/>
      <c r="J88" s="267"/>
      <c r="K88" s="267"/>
      <c r="L88" s="267"/>
      <c r="M88" s="267"/>
      <c r="N88" s="342"/>
      <c r="O88" s="323"/>
      <c r="P88" s="96"/>
      <c r="Q88" s="96"/>
      <c r="R88" s="97"/>
      <c r="S88" s="96"/>
      <c r="T88" s="96"/>
      <c r="U88" s="96"/>
      <c r="V88" s="96"/>
      <c r="W88" s="98"/>
      <c r="X88" s="38"/>
      <c r="Y88" s="38"/>
      <c r="Z88" s="38"/>
      <c r="AA88" s="38"/>
      <c r="AB88" s="38"/>
    </row>
    <row r="89" spans="5:28" ht="13.5" customHeight="1">
      <c r="G89" s="393"/>
      <c r="H89" s="394" t="s">
        <v>395</v>
      </c>
      <c r="I89" s="394" t="s">
        <v>401</v>
      </c>
      <c r="J89" s="394" t="s">
        <v>402</v>
      </c>
      <c r="K89" s="394" t="s">
        <v>403</v>
      </c>
      <c r="L89" s="394" t="s">
        <v>404</v>
      </c>
      <c r="M89" s="267"/>
      <c r="N89" s="342"/>
      <c r="O89" s="323"/>
      <c r="P89" s="96"/>
      <c r="Q89" s="96"/>
      <c r="R89" s="97"/>
      <c r="S89" s="96"/>
      <c r="T89" s="96"/>
      <c r="U89" s="96"/>
      <c r="V89" s="96"/>
      <c r="W89" s="98"/>
      <c r="X89" s="38"/>
      <c r="Y89" s="38"/>
      <c r="Z89" s="38"/>
      <c r="AA89" s="38"/>
      <c r="AB89" s="38"/>
    </row>
    <row r="90" spans="5:28" ht="13.5" customHeight="1">
      <c r="G90" s="395" t="s">
        <v>524</v>
      </c>
      <c r="H90" s="396">
        <v>40</v>
      </c>
      <c r="I90" s="396">
        <v>36</v>
      </c>
      <c r="J90" s="396">
        <v>26</v>
      </c>
      <c r="K90" s="396">
        <v>25</v>
      </c>
      <c r="L90" s="396">
        <v>8</v>
      </c>
      <c r="M90" s="267"/>
      <c r="N90" s="342"/>
      <c r="O90" s="323"/>
      <c r="P90" s="96"/>
      <c r="Q90" s="96"/>
      <c r="R90" s="97"/>
      <c r="S90" s="96"/>
      <c r="T90" s="96"/>
      <c r="U90" s="96"/>
      <c r="V90" s="96"/>
      <c r="W90" s="98"/>
      <c r="X90" s="38"/>
      <c r="Y90" s="38"/>
      <c r="Z90" s="38"/>
      <c r="AA90" s="38"/>
      <c r="AB90" s="38"/>
    </row>
    <row r="91" spans="5:28" ht="13.5" customHeight="1">
      <c r="G91" s="397" t="s">
        <v>525</v>
      </c>
      <c r="H91" s="398">
        <v>0.42099999999999999</v>
      </c>
      <c r="I91" s="398">
        <v>0.44</v>
      </c>
      <c r="J91" s="398">
        <v>0.36</v>
      </c>
      <c r="K91" s="398">
        <v>0.36</v>
      </c>
      <c r="L91" s="398">
        <v>0.45</v>
      </c>
      <c r="M91" s="267"/>
      <c r="N91" s="342"/>
      <c r="O91" s="323"/>
      <c r="P91" s="96"/>
      <c r="Q91" s="96"/>
      <c r="R91" s="97"/>
      <c r="S91" s="96"/>
      <c r="T91" s="96"/>
      <c r="U91" s="96"/>
      <c r="V91" s="96"/>
      <c r="W91" s="98"/>
      <c r="X91" s="38"/>
      <c r="Y91" s="38"/>
      <c r="Z91" s="38"/>
      <c r="AA91" s="38"/>
      <c r="AB91" s="38"/>
    </row>
    <row r="92" spans="5:28" ht="13.5" customHeight="1">
      <c r="G92" s="395" t="s">
        <v>526</v>
      </c>
      <c r="H92" s="396">
        <v>25</v>
      </c>
      <c r="I92" s="396">
        <v>28</v>
      </c>
      <c r="J92" s="396">
        <v>23</v>
      </c>
      <c r="K92" s="396">
        <v>11</v>
      </c>
      <c r="L92" s="396">
        <v>12</v>
      </c>
      <c r="M92" s="267"/>
      <c r="N92" s="342"/>
      <c r="O92" s="323"/>
      <c r="P92" s="96"/>
      <c r="Q92" s="96"/>
      <c r="R92" s="97"/>
      <c r="S92" s="96"/>
      <c r="T92" s="96"/>
      <c r="U92" s="96"/>
      <c r="V92" s="96"/>
      <c r="W92" s="98"/>
      <c r="X92" s="38"/>
      <c r="Y92" s="38"/>
      <c r="Z92" s="38"/>
      <c r="AA92" s="38"/>
      <c r="AB92" s="38"/>
    </row>
    <row r="93" spans="5:28" ht="13.5" customHeight="1">
      <c r="G93" s="397" t="s">
        <v>527</v>
      </c>
      <c r="H93" s="398">
        <v>0.2631</v>
      </c>
      <c r="I93" s="398">
        <v>0.35</v>
      </c>
      <c r="J93" s="398">
        <v>0.31506849315068503</v>
      </c>
      <c r="K93" s="398">
        <v>0.15942028985507201</v>
      </c>
      <c r="L93" s="398">
        <v>0.218181818181818</v>
      </c>
      <c r="M93" s="267"/>
      <c r="N93" s="342"/>
      <c r="O93" s="323"/>
      <c r="P93" s="96"/>
      <c r="Q93" s="96"/>
      <c r="R93" s="97"/>
      <c r="S93" s="96"/>
      <c r="T93" s="96"/>
      <c r="U93" s="96"/>
      <c r="V93" s="96"/>
      <c r="W93" s="98"/>
      <c r="X93" s="38"/>
      <c r="Y93" s="38"/>
      <c r="Z93" s="38"/>
      <c r="AA93" s="38"/>
      <c r="AB93" s="38"/>
    </row>
    <row r="94" spans="5:28" ht="13.5" customHeight="1">
      <c r="G94" s="267"/>
      <c r="H94" s="343"/>
      <c r="I94" s="343"/>
      <c r="J94" s="343"/>
      <c r="K94" s="344"/>
      <c r="L94" s="267"/>
      <c r="M94" s="267"/>
      <c r="N94" s="342"/>
      <c r="O94" s="323"/>
      <c r="P94" s="96"/>
      <c r="Q94" s="96"/>
      <c r="R94" s="97"/>
      <c r="S94" s="96"/>
      <c r="T94" s="96"/>
      <c r="U94" s="96"/>
      <c r="V94" s="96"/>
      <c r="W94" s="98"/>
      <c r="X94" s="38"/>
      <c r="Y94" s="38"/>
      <c r="Z94" s="38"/>
      <c r="AA94" s="38"/>
      <c r="AB94" s="38"/>
    </row>
    <row r="95" spans="5:28" ht="13.5" customHeight="1">
      <c r="G95" s="267"/>
      <c r="H95" s="343"/>
      <c r="I95" s="343"/>
      <c r="J95" s="343"/>
      <c r="K95" s="344"/>
      <c r="L95" s="267"/>
      <c r="M95" s="267"/>
      <c r="N95" s="342"/>
      <c r="O95" s="323"/>
      <c r="P95" s="96"/>
      <c r="Q95" s="96"/>
      <c r="R95" s="97"/>
      <c r="S95" s="96"/>
      <c r="T95" s="96"/>
      <c r="U95" s="96"/>
      <c r="V95" s="96"/>
      <c r="W95" s="98"/>
      <c r="X95" s="38"/>
      <c r="Y95" s="38"/>
      <c r="Z95" s="38"/>
      <c r="AA95" s="38"/>
      <c r="AB95" s="38"/>
    </row>
    <row r="96" spans="5:28" ht="13.5" customHeight="1">
      <c r="G96" s="314" t="s">
        <v>786</v>
      </c>
      <c r="H96" s="345"/>
      <c r="I96" s="345"/>
      <c r="J96" s="345"/>
      <c r="K96" s="345"/>
      <c r="L96" s="345"/>
      <c r="M96" s="345"/>
      <c r="N96" s="345"/>
      <c r="O96" s="323"/>
      <c r="P96" s="96"/>
      <c r="Q96" s="96"/>
      <c r="R96" s="97"/>
      <c r="S96" s="96"/>
      <c r="T96" s="96"/>
      <c r="U96" s="96"/>
      <c r="V96" s="96"/>
      <c r="W96" s="98"/>
      <c r="X96" s="38"/>
      <c r="Y96" s="38"/>
      <c r="Z96" s="38"/>
      <c r="AA96" s="38"/>
      <c r="AB96" s="38"/>
    </row>
    <row r="97" spans="6:28" ht="13.5" customHeight="1">
      <c r="G97" s="399"/>
      <c r="H97" s="1544" t="s">
        <v>487</v>
      </c>
      <c r="I97" s="1545"/>
      <c r="J97" s="1546"/>
      <c r="K97" s="1537" t="s">
        <v>508</v>
      </c>
      <c r="L97" s="1537"/>
      <c r="M97" s="1537"/>
      <c r="N97" s="1538"/>
      <c r="O97" s="323"/>
      <c r="P97" s="96"/>
      <c r="Q97" s="96"/>
      <c r="R97" s="97"/>
      <c r="S97" s="96"/>
      <c r="T97" s="96"/>
      <c r="U97" s="96"/>
      <c r="V97" s="96"/>
      <c r="W97" s="98"/>
      <c r="X97" s="38"/>
      <c r="Y97" s="38"/>
      <c r="Z97" s="38"/>
      <c r="AA97" s="38"/>
      <c r="AB97" s="38"/>
    </row>
    <row r="98" spans="6:28" ht="13.5" customHeight="1">
      <c r="G98" s="400"/>
      <c r="H98" s="1222" t="s">
        <v>462</v>
      </c>
      <c r="I98" s="1223" t="s">
        <v>463</v>
      </c>
      <c r="J98" s="1224" t="s">
        <v>400</v>
      </c>
      <c r="K98" s="1223" t="s">
        <v>500</v>
      </c>
      <c r="L98" s="1223" t="s">
        <v>509</v>
      </c>
      <c r="M98" s="1223" t="s">
        <v>510</v>
      </c>
      <c r="N98" s="1224" t="s">
        <v>400</v>
      </c>
      <c r="O98" s="323"/>
      <c r="P98" s="96"/>
      <c r="Q98" s="96"/>
      <c r="R98" s="97"/>
      <c r="S98" s="96"/>
      <c r="T98" s="96"/>
      <c r="U98" s="96"/>
      <c r="V98" s="96"/>
      <c r="W98" s="98"/>
      <c r="X98" s="38"/>
      <c r="Y98" s="38"/>
      <c r="Z98" s="38"/>
      <c r="AA98" s="38"/>
      <c r="AB98" s="38"/>
    </row>
    <row r="99" spans="6:28" ht="13.5" customHeight="1">
      <c r="G99" s="369" t="s">
        <v>528</v>
      </c>
      <c r="H99" s="1225">
        <v>7</v>
      </c>
      <c r="I99" s="1226">
        <v>11</v>
      </c>
      <c r="J99" s="1227">
        <f>SUM(H99:I99)</f>
        <v>18</v>
      </c>
      <c r="K99" s="1226">
        <v>4</v>
      </c>
      <c r="L99" s="1226">
        <v>11</v>
      </c>
      <c r="M99" s="1226">
        <v>3</v>
      </c>
      <c r="N99" s="1228">
        <f>SUM(K99:M99)</f>
        <v>18</v>
      </c>
      <c r="O99" s="323"/>
      <c r="P99" s="96"/>
      <c r="Q99" s="96"/>
      <c r="R99" s="97"/>
      <c r="S99" s="96"/>
      <c r="T99" s="96"/>
      <c r="U99" s="96"/>
      <c r="V99" s="96"/>
      <c r="W99" s="98"/>
      <c r="X99" s="38"/>
      <c r="Y99" s="38"/>
      <c r="Z99" s="38"/>
      <c r="AA99" s="38"/>
      <c r="AB99" s="38"/>
    </row>
    <row r="100" spans="6:28" ht="13.5" customHeight="1">
      <c r="G100" s="369" t="s">
        <v>529</v>
      </c>
      <c r="H100" s="1225">
        <v>2</v>
      </c>
      <c r="I100" s="1226">
        <v>5</v>
      </c>
      <c r="J100" s="1227">
        <f>SUM(H100:I100)</f>
        <v>7</v>
      </c>
      <c r="K100" s="1226">
        <v>1</v>
      </c>
      <c r="L100" s="1226">
        <v>4</v>
      </c>
      <c r="M100" s="1226">
        <v>2</v>
      </c>
      <c r="N100" s="1228">
        <f>SUM(K100:M100)</f>
        <v>7</v>
      </c>
      <c r="O100" s="323"/>
      <c r="P100" s="96"/>
      <c r="Q100" s="96"/>
      <c r="R100" s="97"/>
      <c r="S100" s="96"/>
      <c r="T100" s="96"/>
      <c r="U100" s="96"/>
      <c r="V100" s="96"/>
      <c r="W100" s="98"/>
      <c r="X100" s="38"/>
      <c r="Y100" s="38"/>
      <c r="Z100" s="38"/>
      <c r="AA100" s="38"/>
      <c r="AB100" s="38"/>
    </row>
    <row r="101" spans="6:28" ht="13.5" customHeight="1">
      <c r="G101" s="369" t="s">
        <v>522</v>
      </c>
      <c r="H101" s="1225">
        <f>SUM(H99:H100)</f>
        <v>9</v>
      </c>
      <c r="I101" s="1226">
        <f>SUM(I99:I100)</f>
        <v>16</v>
      </c>
      <c r="J101" s="1227">
        <f>SUM(H101:I101)</f>
        <v>25</v>
      </c>
      <c r="K101" s="1226">
        <f>SUM(K99:K100)</f>
        <v>5</v>
      </c>
      <c r="L101" s="1226">
        <f>SUM(L99:L100)</f>
        <v>15</v>
      </c>
      <c r="M101" s="1226">
        <f>SUM(M99:M100)</f>
        <v>5</v>
      </c>
      <c r="N101" s="1228">
        <f>SUM(N99:N100)</f>
        <v>25</v>
      </c>
      <c r="O101" s="323"/>
      <c r="P101" s="96"/>
      <c r="Q101" s="96"/>
      <c r="R101" s="97"/>
      <c r="S101" s="96"/>
      <c r="T101" s="96"/>
      <c r="U101" s="96"/>
      <c r="V101" s="96"/>
      <c r="W101" s="98"/>
      <c r="X101" s="38"/>
      <c r="Y101" s="38"/>
      <c r="Z101" s="38"/>
      <c r="AA101" s="38"/>
      <c r="AB101" s="38"/>
    </row>
    <row r="102" spans="6:28" ht="13.5" customHeight="1">
      <c r="G102" s="401" t="s">
        <v>523</v>
      </c>
      <c r="H102" s="1206"/>
      <c r="I102" s="1207"/>
      <c r="J102" s="1229">
        <v>0.2631</v>
      </c>
      <c r="K102" s="1207"/>
      <c r="L102" s="1207"/>
      <c r="M102" s="1207"/>
      <c r="N102" s="503"/>
      <c r="O102" s="323"/>
      <c r="P102" s="96"/>
      <c r="Q102" s="96"/>
      <c r="R102" s="97"/>
      <c r="S102" s="96"/>
      <c r="T102" s="96"/>
      <c r="U102" s="96"/>
      <c r="V102" s="96"/>
      <c r="W102" s="98"/>
      <c r="X102" s="38"/>
      <c r="Y102" s="38"/>
      <c r="Z102" s="38"/>
      <c r="AA102" s="38"/>
      <c r="AB102" s="38"/>
    </row>
    <row r="103" spans="6:28" ht="13.5" customHeight="1">
      <c r="G103" s="383" t="s">
        <v>530</v>
      </c>
      <c r="H103" s="1230">
        <v>10</v>
      </c>
      <c r="I103" s="1231">
        <v>10</v>
      </c>
      <c r="J103" s="1232">
        <f>SUM(H103:I103)</f>
        <v>20</v>
      </c>
      <c r="K103" s="1231">
        <v>5</v>
      </c>
      <c r="L103" s="1231">
        <v>12</v>
      </c>
      <c r="M103" s="1231">
        <v>3</v>
      </c>
      <c r="N103" s="1233">
        <f>SUM(K103:M103)</f>
        <v>20</v>
      </c>
      <c r="O103" s="323"/>
      <c r="P103" s="96"/>
      <c r="Q103" s="96"/>
      <c r="R103" s="97"/>
      <c r="S103" s="96"/>
      <c r="T103" s="96"/>
      <c r="U103" s="96"/>
      <c r="V103" s="96"/>
      <c r="W103" s="98"/>
      <c r="X103" s="38"/>
      <c r="Y103" s="38"/>
      <c r="Z103" s="38"/>
      <c r="AA103" s="38"/>
      <c r="AB103" s="38"/>
    </row>
    <row r="104" spans="6:28" ht="13.5" customHeight="1">
      <c r="G104" s="383" t="s">
        <v>531</v>
      </c>
      <c r="H104" s="1230">
        <v>1</v>
      </c>
      <c r="I104" s="1231">
        <v>6</v>
      </c>
      <c r="J104" s="1232">
        <f>SUM(H104:I104)</f>
        <v>7</v>
      </c>
      <c r="K104" s="1234">
        <v>1</v>
      </c>
      <c r="L104" s="1234">
        <v>4</v>
      </c>
      <c r="M104" s="1234">
        <v>2</v>
      </c>
      <c r="N104" s="1235">
        <f>SUM(K104:M104)</f>
        <v>7</v>
      </c>
      <c r="O104" s="323"/>
      <c r="P104" s="96"/>
      <c r="Q104" s="96"/>
      <c r="R104" s="97"/>
      <c r="S104" s="96"/>
      <c r="T104" s="96"/>
      <c r="U104" s="96"/>
      <c r="V104" s="96"/>
      <c r="W104" s="98"/>
      <c r="X104" s="38"/>
      <c r="Y104" s="38"/>
      <c r="Z104" s="38"/>
      <c r="AA104" s="38"/>
      <c r="AB104" s="38"/>
    </row>
    <row r="105" spans="6:28" ht="13.5" customHeight="1">
      <c r="G105" s="383" t="s">
        <v>520</v>
      </c>
      <c r="H105" s="1230">
        <f>SUM(H103:H104)</f>
        <v>11</v>
      </c>
      <c r="I105" s="1211">
        <f>SUM(I103:I104)</f>
        <v>16</v>
      </c>
      <c r="J105" s="1232">
        <f>SUM(H105:I105)</f>
        <v>27</v>
      </c>
      <c r="K105" s="1231">
        <f>SUM(K103:K104)</f>
        <v>6</v>
      </c>
      <c r="L105" s="1231">
        <f>SUM(L103:L104)</f>
        <v>16</v>
      </c>
      <c r="M105" s="1231">
        <f>SUM(M103:M104)</f>
        <v>5</v>
      </c>
      <c r="N105" s="1233">
        <f>SUM(N103:N104)</f>
        <v>27</v>
      </c>
      <c r="O105" s="323"/>
      <c r="P105" s="96"/>
      <c r="Q105" s="96"/>
      <c r="R105" s="97"/>
      <c r="S105" s="96"/>
      <c r="T105" s="96"/>
      <c r="U105" s="96"/>
      <c r="V105" s="96"/>
      <c r="W105" s="98"/>
      <c r="X105" s="38"/>
      <c r="Y105" s="38"/>
      <c r="Z105" s="38"/>
      <c r="AA105" s="38"/>
      <c r="AB105" s="38"/>
    </row>
    <row r="106" spans="6:28" ht="13.5" customHeight="1">
      <c r="G106" s="403" t="s">
        <v>521</v>
      </c>
      <c r="H106" s="1236"/>
      <c r="I106" s="1237"/>
      <c r="J106" s="1238">
        <v>0.33</v>
      </c>
      <c r="K106" s="1237"/>
      <c r="L106" s="1237"/>
      <c r="M106" s="1237"/>
      <c r="N106" s="1239"/>
      <c r="O106" s="323"/>
      <c r="P106" s="96"/>
      <c r="Q106" s="96"/>
      <c r="R106" s="97"/>
      <c r="S106" s="96"/>
      <c r="T106" s="96"/>
      <c r="U106" s="96"/>
      <c r="V106" s="96"/>
      <c r="W106" s="98"/>
      <c r="X106" s="38"/>
      <c r="Y106" s="38"/>
      <c r="Z106" s="38"/>
      <c r="AA106" s="38"/>
      <c r="AB106" s="38"/>
    </row>
    <row r="107" spans="6:28" ht="13.5" customHeight="1">
      <c r="G107" s="369" t="s">
        <v>532</v>
      </c>
      <c r="H107" s="1225">
        <v>14</v>
      </c>
      <c r="I107" s="1226">
        <v>9</v>
      </c>
      <c r="J107" s="1227">
        <f>SUM(H107:I107)</f>
        <v>23</v>
      </c>
      <c r="K107" s="1226">
        <v>7</v>
      </c>
      <c r="L107" s="1226">
        <v>16</v>
      </c>
      <c r="M107" s="1226">
        <v>0</v>
      </c>
      <c r="N107" s="1228">
        <f>SUM(K107:M107)</f>
        <v>23</v>
      </c>
      <c r="O107" s="323"/>
      <c r="P107" s="96"/>
      <c r="Q107" s="96"/>
      <c r="R107" s="97"/>
      <c r="S107" s="96"/>
      <c r="T107" s="96"/>
      <c r="U107" s="96"/>
      <c r="V107" s="96"/>
      <c r="W107" s="98"/>
      <c r="X107" s="38"/>
      <c r="Y107" s="38"/>
      <c r="Z107" s="38"/>
      <c r="AA107" s="38"/>
      <c r="AB107" s="38"/>
    </row>
    <row r="108" spans="6:28" ht="13.5" customHeight="1">
      <c r="G108" s="369" t="s">
        <v>533</v>
      </c>
      <c r="H108" s="1225">
        <v>1</v>
      </c>
      <c r="I108" s="1226">
        <v>9</v>
      </c>
      <c r="J108" s="1227">
        <f>SUM(H108:I108)</f>
        <v>10</v>
      </c>
      <c r="K108" s="1240">
        <v>0</v>
      </c>
      <c r="L108" s="1240">
        <v>6</v>
      </c>
      <c r="M108" s="1240">
        <v>4</v>
      </c>
      <c r="N108" s="1241">
        <f>SUM(K108:M108)</f>
        <v>10</v>
      </c>
      <c r="O108" s="323"/>
      <c r="P108" s="96"/>
      <c r="Q108" s="96"/>
      <c r="R108" s="97"/>
      <c r="S108" s="96"/>
      <c r="T108" s="96"/>
      <c r="U108" s="96"/>
      <c r="V108" s="96"/>
      <c r="W108" s="98"/>
      <c r="X108" s="38"/>
      <c r="Y108" s="38"/>
      <c r="Z108" s="38"/>
      <c r="AA108" s="38"/>
      <c r="AB108" s="38"/>
    </row>
    <row r="109" spans="6:28" ht="13.5" customHeight="1">
      <c r="G109" s="369" t="s">
        <v>518</v>
      </c>
      <c r="H109" s="1225">
        <f>SUM(H107:H108)</f>
        <v>15</v>
      </c>
      <c r="I109" s="1203">
        <f>SUM(I107:I108)</f>
        <v>18</v>
      </c>
      <c r="J109" s="1227">
        <f>SUM(H109:I109)</f>
        <v>33</v>
      </c>
      <c r="K109" s="1226">
        <f>SUM(K107:K108)</f>
        <v>7</v>
      </c>
      <c r="L109" s="1226">
        <f>SUM(L107:L108)</f>
        <v>22</v>
      </c>
      <c r="M109" s="1226">
        <f>SUM(M107:M108)</f>
        <v>4</v>
      </c>
      <c r="N109" s="1228">
        <f>SUM(N107:N108)</f>
        <v>33</v>
      </c>
      <c r="O109" s="323"/>
      <c r="P109" s="96"/>
      <c r="Q109" s="96"/>
      <c r="R109" s="97"/>
      <c r="S109" s="96"/>
      <c r="T109" s="96"/>
      <c r="U109" s="96"/>
      <c r="V109" s="96"/>
      <c r="W109" s="98"/>
      <c r="X109" s="38"/>
      <c r="Y109" s="38"/>
      <c r="Z109" s="38"/>
      <c r="AA109" s="38"/>
      <c r="AB109" s="38"/>
    </row>
    <row r="110" spans="6:28" ht="13.5" customHeight="1">
      <c r="G110" s="404" t="s">
        <v>519</v>
      </c>
      <c r="H110" s="1218"/>
      <c r="I110" s="1219"/>
      <c r="J110" s="1242">
        <v>0.33</v>
      </c>
      <c r="K110" s="1219"/>
      <c r="L110" s="1219"/>
      <c r="M110" s="1219"/>
      <c r="N110" s="1243"/>
      <c r="O110" s="323"/>
      <c r="P110" s="96"/>
      <c r="Q110" s="96"/>
      <c r="R110" s="97"/>
      <c r="S110" s="96"/>
      <c r="T110" s="96"/>
      <c r="U110" s="96"/>
      <c r="V110" s="96"/>
      <c r="W110"/>
      <c r="X110"/>
      <c r="Y110"/>
      <c r="Z110" s="38"/>
      <c r="AA110" s="38"/>
      <c r="AB110" s="38"/>
    </row>
    <row r="111" spans="6:28" ht="13.5" customHeight="1">
      <c r="F111"/>
      <c r="G111" s="38"/>
      <c r="H111" s="38"/>
      <c r="I111" s="38"/>
      <c r="J111" s="38"/>
      <c r="K111" s="38"/>
      <c r="L111" s="38"/>
      <c r="M111" s="38"/>
      <c r="N111" s="38"/>
      <c r="O111" s="96"/>
      <c r="P111" s="96"/>
      <c r="Q111" s="96"/>
      <c r="R111" s="97"/>
      <c r="S111" s="96"/>
      <c r="T111" s="96"/>
      <c r="U111" s="96"/>
      <c r="V111" s="96"/>
      <c r="W111"/>
      <c r="X111"/>
      <c r="Y111"/>
      <c r="Z111" s="38"/>
      <c r="AA111" s="38"/>
      <c r="AB111" s="38"/>
    </row>
    <row r="112" spans="6:28" ht="13.5" customHeight="1">
      <c r="G112" s="99"/>
      <c r="H112" s="96"/>
      <c r="I112" s="97"/>
      <c r="J112" s="98"/>
      <c r="K112" s="97"/>
      <c r="L112" s="97"/>
      <c r="M112" s="97"/>
      <c r="N112" s="95"/>
      <c r="O112" s="96"/>
      <c r="P112" s="96"/>
      <c r="Q112" s="96"/>
      <c r="R112" s="97"/>
      <c r="S112" s="96"/>
      <c r="T112" s="96"/>
      <c r="U112" s="96"/>
      <c r="V112" s="96"/>
      <c r="W112"/>
      <c r="X112"/>
      <c r="Y112"/>
      <c r="Z112" s="38"/>
      <c r="AA112" s="38"/>
      <c r="AB112" s="38"/>
    </row>
    <row r="113" spans="7:28" ht="13.5" customHeight="1">
      <c r="G113" s="239" t="s">
        <v>538</v>
      </c>
      <c r="H113" s="93"/>
      <c r="I113" s="94"/>
      <c r="J113" s="94"/>
      <c r="K113" s="38"/>
      <c r="L113" s="38"/>
      <c r="M113" s="38"/>
      <c r="N113" s="38"/>
      <c r="O113" s="38"/>
      <c r="P113" s="38"/>
      <c r="Q113" s="38"/>
      <c r="R113" s="38"/>
      <c r="S113" s="38"/>
      <c r="T113" s="38"/>
      <c r="U113" s="38"/>
      <c r="V113" s="38"/>
      <c r="W113"/>
      <c r="X113"/>
      <c r="Y113"/>
      <c r="Z113" s="38"/>
      <c r="AA113" s="38"/>
      <c r="AB113" s="38"/>
    </row>
    <row r="114" spans="7:28" ht="13.5" customHeight="1">
      <c r="G114" s="299" t="s">
        <v>787</v>
      </c>
      <c r="H114" s="341"/>
      <c r="I114" s="341"/>
      <c r="J114" s="341"/>
      <c r="K114" s="267"/>
      <c r="L114" s="267"/>
      <c r="M114" s="267"/>
      <c r="N114" s="267"/>
      <c r="O114" s="267"/>
      <c r="P114" s="267"/>
      <c r="Q114" s="267"/>
      <c r="R114" s="267"/>
      <c r="S114" s="267"/>
      <c r="T114" s="267"/>
      <c r="U114" s="267"/>
      <c r="V114" s="267"/>
      <c r="W114"/>
      <c r="X114"/>
      <c r="Y114"/>
      <c r="Z114" s="38"/>
      <c r="AA114" s="38"/>
      <c r="AB114" s="38"/>
    </row>
    <row r="115" spans="7:28" ht="13.5" customHeight="1">
      <c r="G115" s="1527"/>
      <c r="H115" s="1518" t="s">
        <v>395</v>
      </c>
      <c r="I115" s="1519"/>
      <c r="J115" s="1520"/>
      <c r="K115" s="1519" t="s">
        <v>401</v>
      </c>
      <c r="L115" s="1519"/>
      <c r="M115" s="1519"/>
      <c r="N115" s="1518" t="s">
        <v>402</v>
      </c>
      <c r="O115" s="1519"/>
      <c r="P115" s="1520"/>
      <c r="Q115" s="1519" t="s">
        <v>403</v>
      </c>
      <c r="R115" s="1519"/>
      <c r="S115" s="1519"/>
      <c r="T115" s="1518" t="s">
        <v>404</v>
      </c>
      <c r="U115" s="1519"/>
      <c r="V115" s="1520"/>
      <c r="W115"/>
      <c r="X115"/>
      <c r="Y115"/>
      <c r="Z115" s="38"/>
      <c r="AA115" s="38"/>
      <c r="AB115" s="38"/>
    </row>
    <row r="116" spans="7:28" ht="13.5" customHeight="1">
      <c r="G116" s="1528"/>
      <c r="H116" s="1170" t="s">
        <v>462</v>
      </c>
      <c r="I116" s="1171" t="s">
        <v>463</v>
      </c>
      <c r="J116" s="1172" t="s">
        <v>400</v>
      </c>
      <c r="K116" s="1171" t="s">
        <v>462</v>
      </c>
      <c r="L116" s="1171" t="s">
        <v>463</v>
      </c>
      <c r="M116" s="1171" t="s">
        <v>425</v>
      </c>
      <c r="N116" s="1170" t="s">
        <v>462</v>
      </c>
      <c r="O116" s="1171" t="s">
        <v>463</v>
      </c>
      <c r="P116" s="1172" t="s">
        <v>425</v>
      </c>
      <c r="Q116" s="1171" t="s">
        <v>462</v>
      </c>
      <c r="R116" s="1171" t="s">
        <v>463</v>
      </c>
      <c r="S116" s="1171" t="s">
        <v>425</v>
      </c>
      <c r="T116" s="1170" t="s">
        <v>462</v>
      </c>
      <c r="U116" s="1171" t="s">
        <v>463</v>
      </c>
      <c r="V116" s="1172" t="s">
        <v>425</v>
      </c>
      <c r="W116"/>
      <c r="X116"/>
      <c r="Y116"/>
      <c r="Z116" s="38"/>
      <c r="AA116" s="38"/>
      <c r="AB116" s="38"/>
    </row>
    <row r="117" spans="7:28" ht="12.75" customHeight="1">
      <c r="G117" s="369" t="s">
        <v>1379</v>
      </c>
      <c r="H117" s="1244">
        <v>29</v>
      </c>
      <c r="I117" s="1181">
        <v>63</v>
      </c>
      <c r="J117" s="1182">
        <f>SUM(H117:I117)</f>
        <v>92</v>
      </c>
      <c r="K117" s="1245">
        <v>15</v>
      </c>
      <c r="L117" s="1181">
        <v>51</v>
      </c>
      <c r="M117" s="1183">
        <f>SUM(K117:L117)</f>
        <v>66</v>
      </c>
      <c r="N117" s="1244">
        <v>28</v>
      </c>
      <c r="O117" s="1181">
        <v>63</v>
      </c>
      <c r="P117" s="1182">
        <f>SUM(N117:O117)</f>
        <v>91</v>
      </c>
      <c r="Q117" s="1245">
        <v>18</v>
      </c>
      <c r="R117" s="1181">
        <v>35</v>
      </c>
      <c r="S117" s="1183">
        <f>SUM(Q117:R117)</f>
        <v>53</v>
      </c>
      <c r="T117" s="1244">
        <v>20</v>
      </c>
      <c r="U117" s="1181">
        <v>39</v>
      </c>
      <c r="V117" s="1182">
        <f>SUM(T117:U117)</f>
        <v>59</v>
      </c>
      <c r="W117"/>
      <c r="X117"/>
      <c r="Y117"/>
      <c r="Z117" s="38"/>
      <c r="AA117" s="38"/>
      <c r="AB117" s="38"/>
    </row>
    <row r="118" spans="7:28" ht="13.5" customHeight="1">
      <c r="G118" s="383" t="s">
        <v>539</v>
      </c>
      <c r="H118" s="1176">
        <v>2</v>
      </c>
      <c r="I118" s="1177">
        <v>1</v>
      </c>
      <c r="J118" s="1178">
        <f>SUM(H118:I118)</f>
        <v>3</v>
      </c>
      <c r="K118" s="1177">
        <v>1</v>
      </c>
      <c r="L118" s="1177">
        <v>2</v>
      </c>
      <c r="M118" s="1179">
        <f>SUM(K118:L118)</f>
        <v>3</v>
      </c>
      <c r="N118" s="1176">
        <v>1</v>
      </c>
      <c r="O118" s="1177">
        <v>1</v>
      </c>
      <c r="P118" s="1178">
        <f>SUM(N118:O118)</f>
        <v>2</v>
      </c>
      <c r="Q118" s="1177">
        <v>1</v>
      </c>
      <c r="R118" s="1177">
        <v>1</v>
      </c>
      <c r="S118" s="1179">
        <f>SUM(Q118:R118)</f>
        <v>2</v>
      </c>
      <c r="T118" s="1176">
        <v>1</v>
      </c>
      <c r="U118" s="1177">
        <v>0</v>
      </c>
      <c r="V118" s="1178">
        <f>SUM(T118:U118)</f>
        <v>1</v>
      </c>
      <c r="W118"/>
      <c r="X118"/>
      <c r="Y118"/>
      <c r="Z118" s="38"/>
      <c r="AA118" s="38"/>
      <c r="AB118" s="38"/>
    </row>
    <row r="119" spans="7:28" ht="13.5" customHeight="1">
      <c r="G119" s="385" t="s">
        <v>861</v>
      </c>
      <c r="H119" s="1180">
        <v>1</v>
      </c>
      <c r="I119" s="1181">
        <v>0</v>
      </c>
      <c r="J119" s="1182">
        <f>SUM(H119:I119)</f>
        <v>1</v>
      </c>
      <c r="K119" s="1181">
        <v>0</v>
      </c>
      <c r="L119" s="1181">
        <v>2</v>
      </c>
      <c r="M119" s="1183">
        <f>SUM(K119:L119)</f>
        <v>2</v>
      </c>
      <c r="N119" s="1180">
        <v>5</v>
      </c>
      <c r="O119" s="1181">
        <v>7</v>
      </c>
      <c r="P119" s="1182">
        <f>SUM(N119:O119)</f>
        <v>12</v>
      </c>
      <c r="Q119" s="1181">
        <v>3</v>
      </c>
      <c r="R119" s="1181">
        <v>10</v>
      </c>
      <c r="S119" s="1183">
        <f>SUM(Q119:R119)</f>
        <v>13</v>
      </c>
      <c r="T119" s="1180">
        <v>2</v>
      </c>
      <c r="U119" s="1181">
        <v>5</v>
      </c>
      <c r="V119" s="1182">
        <f>SUM(T119:U119)</f>
        <v>7</v>
      </c>
      <c r="W119"/>
      <c r="X119"/>
      <c r="Y119"/>
      <c r="Z119" s="38"/>
      <c r="AA119" s="38"/>
      <c r="AB119" s="38"/>
    </row>
    <row r="120" spans="7:28" ht="13.5" customHeight="1">
      <c r="G120" s="405" t="s">
        <v>540</v>
      </c>
      <c r="H120" s="1246">
        <v>0.5</v>
      </c>
      <c r="I120" s="1247">
        <v>0</v>
      </c>
      <c r="J120" s="1248"/>
      <c r="K120" s="1247">
        <v>0</v>
      </c>
      <c r="L120" s="1247">
        <v>1</v>
      </c>
      <c r="M120" s="1249"/>
      <c r="N120" s="1246">
        <v>0</v>
      </c>
      <c r="O120" s="1247">
        <v>1</v>
      </c>
      <c r="P120" s="1248"/>
      <c r="Q120" s="1247">
        <v>0.5</v>
      </c>
      <c r="R120" s="1247">
        <v>0.5</v>
      </c>
      <c r="S120" s="1249"/>
      <c r="T120" s="1246">
        <v>1</v>
      </c>
      <c r="U120" s="1247">
        <v>1</v>
      </c>
      <c r="V120" s="1248"/>
      <c r="W120"/>
      <c r="X120"/>
      <c r="Y120"/>
      <c r="Z120" s="38"/>
      <c r="AA120" s="38"/>
      <c r="AB120" s="38"/>
    </row>
    <row r="121" spans="7:28" ht="13.5" customHeight="1">
      <c r="G121" s="1367" t="s">
        <v>1380</v>
      </c>
      <c r="H121" s="323"/>
      <c r="I121" s="347"/>
      <c r="J121" s="348"/>
      <c r="K121" s="347"/>
      <c r="L121" s="347"/>
      <c r="M121" s="347"/>
      <c r="N121" s="342"/>
      <c r="O121" s="323"/>
      <c r="P121" s="323"/>
      <c r="Q121" s="323"/>
      <c r="R121" s="347"/>
      <c r="S121" s="323"/>
      <c r="T121" s="323"/>
      <c r="U121" s="323"/>
      <c r="V121" s="323"/>
      <c r="W121"/>
      <c r="X121"/>
      <c r="Y121"/>
      <c r="Z121" s="38"/>
      <c r="AA121" s="38"/>
      <c r="AB121" s="38"/>
    </row>
    <row r="122" spans="7:28" ht="13.5" customHeight="1">
      <c r="G122" s="1367"/>
      <c r="H122" s="323"/>
      <c r="I122" s="347"/>
      <c r="J122" s="348"/>
      <c r="K122" s="347"/>
      <c r="L122" s="347"/>
      <c r="M122" s="347"/>
      <c r="N122" s="342"/>
      <c r="O122" s="323"/>
      <c r="P122" s="323"/>
      <c r="Q122" s="323"/>
      <c r="R122" s="347"/>
      <c r="S122" s="323"/>
      <c r="T122" s="323"/>
      <c r="U122" s="323"/>
      <c r="V122" s="323"/>
      <c r="W122"/>
      <c r="X122"/>
      <c r="Y122"/>
      <c r="Z122" s="38"/>
      <c r="AA122" s="38"/>
      <c r="AB122" s="38"/>
    </row>
    <row r="123" spans="7:28" ht="13.5" customHeight="1">
      <c r="G123" s="346"/>
      <c r="H123" s="323"/>
      <c r="I123" s="347"/>
      <c r="J123" s="348"/>
      <c r="K123" s="347"/>
      <c r="L123" s="347"/>
      <c r="M123" s="347"/>
      <c r="N123" s="342"/>
      <c r="O123" s="323"/>
      <c r="P123" s="267"/>
      <c r="Q123" s="267"/>
      <c r="R123" s="267"/>
      <c r="S123" s="267"/>
      <c r="T123" s="267"/>
      <c r="U123" s="267"/>
      <c r="V123" s="267"/>
      <c r="W123"/>
      <c r="X123"/>
      <c r="Y123"/>
      <c r="Z123" s="38"/>
      <c r="AA123" s="38"/>
      <c r="AB123" s="38"/>
    </row>
    <row r="124" spans="7:28" ht="13.5" customHeight="1">
      <c r="G124" s="313" t="s">
        <v>534</v>
      </c>
      <c r="H124" s="267"/>
      <c r="I124" s="267"/>
      <c r="J124" s="267"/>
      <c r="K124" s="267"/>
      <c r="L124" s="267"/>
      <c r="M124" s="267"/>
      <c r="N124" s="267"/>
      <c r="O124" s="267"/>
      <c r="P124" s="267"/>
      <c r="Q124" s="267"/>
      <c r="R124" s="267"/>
      <c r="S124" s="267"/>
      <c r="T124" s="267"/>
      <c r="U124" s="267"/>
      <c r="V124" s="267"/>
      <c r="W124" s="38"/>
      <c r="X124" s="38"/>
      <c r="Y124" s="38"/>
      <c r="Z124" s="38"/>
      <c r="AA124" s="38"/>
      <c r="AB124" s="38"/>
    </row>
    <row r="125" spans="7:28" ht="20.100000000000001" customHeight="1">
      <c r="G125" s="408" t="s">
        <v>535</v>
      </c>
      <c r="H125" s="1529" t="s">
        <v>814</v>
      </c>
      <c r="I125" s="1529"/>
      <c r="J125" s="1529"/>
      <c r="K125" s="1529"/>
      <c r="L125" s="1529"/>
      <c r="M125" s="1529"/>
      <c r="N125" s="1530"/>
      <c r="O125" s="267"/>
      <c r="P125" s="267"/>
      <c r="Q125" s="267"/>
      <c r="R125" s="267"/>
      <c r="S125" s="267"/>
      <c r="T125" s="267"/>
      <c r="U125" s="267"/>
      <c r="V125" s="267"/>
      <c r="W125" s="38"/>
      <c r="X125" s="38"/>
      <c r="Y125" s="38"/>
      <c r="Z125" s="38"/>
      <c r="AA125"/>
      <c r="AB125"/>
    </row>
    <row r="126" spans="7:28" ht="18" customHeight="1">
      <c r="G126" s="409" t="s">
        <v>536</v>
      </c>
      <c r="H126" s="1523" t="s">
        <v>1154</v>
      </c>
      <c r="I126" s="1523"/>
      <c r="J126" s="1523"/>
      <c r="K126" s="1523"/>
      <c r="L126" s="1523"/>
      <c r="M126" s="1523"/>
      <c r="N126" s="1524"/>
      <c r="O126" s="267"/>
      <c r="P126" s="267"/>
      <c r="Q126" s="267"/>
      <c r="R126" s="267"/>
      <c r="S126" s="267"/>
      <c r="T126" s="267"/>
      <c r="U126" s="267"/>
      <c r="V126" s="267"/>
      <c r="W126" s="38"/>
      <c r="X126" s="38"/>
      <c r="Y126" s="38"/>
      <c r="Z126" s="38"/>
      <c r="AA126"/>
      <c r="AB126"/>
    </row>
    <row r="127" spans="7:28" ht="51" customHeight="1">
      <c r="G127" s="410"/>
      <c r="H127" s="1531" t="s">
        <v>1155</v>
      </c>
      <c r="I127" s="1531"/>
      <c r="J127" s="1531"/>
      <c r="K127" s="1531"/>
      <c r="L127" s="1531"/>
      <c r="M127" s="1531"/>
      <c r="N127" s="1532"/>
      <c r="O127" s="267"/>
      <c r="P127" s="267"/>
      <c r="Q127" s="267"/>
      <c r="R127" s="267"/>
      <c r="S127" s="267"/>
      <c r="T127" s="267"/>
      <c r="U127" s="267"/>
      <c r="V127" s="267"/>
      <c r="W127" s="38"/>
      <c r="X127" s="38"/>
      <c r="Y127" s="38"/>
      <c r="Z127" s="38"/>
      <c r="AA127"/>
      <c r="AB127"/>
    </row>
    <row r="128" spans="7:28" ht="15">
      <c r="G128" s="411" t="s">
        <v>537</v>
      </c>
      <c r="H128" s="1533" t="s">
        <v>986</v>
      </c>
      <c r="I128" s="1533"/>
      <c r="J128" s="1533"/>
      <c r="K128" s="1533"/>
      <c r="L128" s="1533"/>
      <c r="M128" s="1533"/>
      <c r="N128" s="1534"/>
      <c r="O128" s="267"/>
      <c r="P128" s="267"/>
      <c r="Q128" s="267"/>
      <c r="R128" s="267"/>
      <c r="S128" s="267"/>
      <c r="T128" s="267"/>
      <c r="U128" s="267"/>
      <c r="V128" s="267"/>
      <c r="W128" s="38"/>
      <c r="X128" s="38"/>
      <c r="Y128" s="38"/>
      <c r="Z128" s="38"/>
      <c r="AA128"/>
      <c r="AB128"/>
    </row>
    <row r="129" spans="7:28" ht="76.5" customHeight="1">
      <c r="G129" s="412"/>
      <c r="H129" s="1535" t="s">
        <v>815</v>
      </c>
      <c r="I129" s="1535"/>
      <c r="J129" s="1535"/>
      <c r="K129" s="1535"/>
      <c r="L129" s="1535"/>
      <c r="M129" s="1535"/>
      <c r="N129" s="1536"/>
      <c r="O129" s="267"/>
      <c r="P129" s="267"/>
      <c r="Q129" s="267"/>
      <c r="R129" s="267"/>
      <c r="S129" s="267"/>
      <c r="T129" s="267"/>
      <c r="U129" s="267"/>
      <c r="V129" s="267"/>
      <c r="W129" s="38"/>
      <c r="X129" s="38"/>
      <c r="Y129" s="38"/>
      <c r="Z129" s="38"/>
      <c r="AA129"/>
      <c r="AB129"/>
    </row>
    <row r="130" spans="7:28" ht="18" customHeight="1">
      <c r="G130" s="409" t="s">
        <v>813</v>
      </c>
      <c r="H130" s="1523" t="s">
        <v>817</v>
      </c>
      <c r="I130" s="1523"/>
      <c r="J130" s="1523"/>
      <c r="K130" s="1523"/>
      <c r="L130" s="1523"/>
      <c r="M130" s="1523"/>
      <c r="N130" s="1524"/>
      <c r="O130" s="267"/>
      <c r="P130" s="267"/>
      <c r="Q130" s="267"/>
      <c r="R130" s="267"/>
      <c r="S130" s="267"/>
      <c r="T130" s="267"/>
      <c r="U130" s="267"/>
      <c r="V130" s="267"/>
      <c r="W130" s="38"/>
      <c r="X130" s="38"/>
      <c r="Y130" s="38"/>
      <c r="Z130" s="38"/>
      <c r="AA130"/>
      <c r="AB130"/>
    </row>
    <row r="131" spans="7:28" ht="18" customHeight="1">
      <c r="G131" s="413" t="s">
        <v>781</v>
      </c>
      <c r="H131" s="1525" t="s">
        <v>816</v>
      </c>
      <c r="I131" s="1525"/>
      <c r="J131" s="1525"/>
      <c r="K131" s="1525"/>
      <c r="L131" s="1525"/>
      <c r="M131" s="1525"/>
      <c r="N131" s="1526"/>
      <c r="O131" s="267"/>
      <c r="P131" s="267"/>
      <c r="Q131" s="267"/>
      <c r="R131" s="267"/>
      <c r="S131" s="267"/>
      <c r="T131" s="267"/>
      <c r="U131" s="267"/>
      <c r="V131" s="267"/>
      <c r="W131" s="38"/>
      <c r="X131" s="38"/>
      <c r="Y131" s="38"/>
      <c r="Z131" s="38"/>
      <c r="AA131"/>
      <c r="AB131"/>
    </row>
    <row r="132" spans="7:28" ht="13.5" customHeight="1">
      <c r="G132" s="38"/>
      <c r="H132" s="38"/>
      <c r="I132" s="38"/>
      <c r="J132" s="38"/>
      <c r="K132" s="38"/>
      <c r="L132" s="38"/>
      <c r="M132" s="38"/>
      <c r="N132" s="38"/>
      <c r="O132" s="38"/>
      <c r="P132" s="38"/>
      <c r="Q132" s="38"/>
      <c r="R132" s="38"/>
      <c r="S132" s="38"/>
      <c r="T132" s="38"/>
      <c r="U132" s="38"/>
      <c r="V132" s="38"/>
      <c r="W132" s="38"/>
      <c r="X132" s="38"/>
      <c r="Y132" s="38"/>
      <c r="Z132" s="38"/>
      <c r="AA132"/>
      <c r="AB132"/>
    </row>
    <row r="133" spans="7:28" ht="13.5" customHeight="1">
      <c r="G133"/>
      <c r="H133"/>
      <c r="I133"/>
      <c r="J133"/>
      <c r="K133"/>
      <c r="L133"/>
      <c r="M133"/>
      <c r="N133"/>
      <c r="O133" s="38"/>
      <c r="P133" s="38"/>
      <c r="Q133" s="38"/>
      <c r="R133" s="38"/>
      <c r="S133" s="38"/>
      <c r="T133" s="38"/>
      <c r="U133" s="38"/>
      <c r="V133" s="38"/>
      <c r="W133" s="38"/>
      <c r="X133" s="38"/>
      <c r="Y133" s="38"/>
      <c r="Z133" s="38"/>
      <c r="AA133"/>
      <c r="AB133"/>
    </row>
    <row r="134" spans="7:28" ht="13.5" customHeight="1">
      <c r="G134"/>
      <c r="H134"/>
      <c r="I134"/>
      <c r="J134"/>
      <c r="K134"/>
      <c r="L134"/>
      <c r="M134"/>
      <c r="N134"/>
      <c r="O134" s="38"/>
      <c r="P134" s="38"/>
      <c r="Q134" s="38"/>
      <c r="R134" s="38"/>
      <c r="S134" s="38"/>
      <c r="T134" s="38"/>
      <c r="U134" s="38"/>
      <c r="V134" s="38"/>
      <c r="W134" s="38"/>
      <c r="X134" s="38"/>
      <c r="Y134" s="38"/>
      <c r="Z134" s="38"/>
      <c r="AA134"/>
      <c r="AB134"/>
    </row>
    <row r="135" spans="7:28" ht="13.5" hidden="1" customHeight="1">
      <c r="G135"/>
      <c r="H135"/>
      <c r="I135"/>
      <c r="J135"/>
      <c r="K135"/>
      <c r="L135"/>
      <c r="M135"/>
      <c r="N135"/>
      <c r="O135" s="38"/>
      <c r="P135" s="38"/>
      <c r="Q135" s="38"/>
      <c r="R135" s="38"/>
      <c r="S135" s="38"/>
      <c r="T135" s="38"/>
      <c r="U135" s="38"/>
      <c r="V135" s="38"/>
      <c r="W135" s="38"/>
      <c r="X135" s="38"/>
      <c r="Y135" s="38"/>
      <c r="Z135" s="38"/>
      <c r="AA135"/>
      <c r="AB135"/>
    </row>
    <row r="136" spans="7:28" ht="13.5" hidden="1" customHeight="1">
      <c r="G136"/>
      <c r="H136"/>
      <c r="I136"/>
      <c r="J136"/>
      <c r="K136"/>
      <c r="L136"/>
      <c r="M136"/>
      <c r="N136"/>
      <c r="O136" s="38"/>
      <c r="P136" s="38"/>
      <c r="Q136" s="38"/>
      <c r="R136" s="38"/>
      <c r="S136" s="38"/>
      <c r="T136" s="38"/>
      <c r="U136" s="38"/>
      <c r="V136" s="38"/>
      <c r="W136" s="38"/>
      <c r="X136" s="38"/>
      <c r="Y136" s="38"/>
      <c r="Z136" s="38"/>
      <c r="AA136"/>
      <c r="AB136"/>
    </row>
    <row r="137" spans="7:28" ht="13.5" hidden="1" customHeight="1">
      <c r="G137"/>
      <c r="H137"/>
      <c r="I137"/>
      <c r="J137"/>
      <c r="K137"/>
      <c r="L137"/>
      <c r="M137"/>
      <c r="N137"/>
      <c r="O137" s="38"/>
      <c r="P137" s="38"/>
      <c r="Q137" s="38"/>
      <c r="R137" s="38"/>
      <c r="S137" s="38"/>
      <c r="T137" s="38"/>
      <c r="U137" s="38"/>
      <c r="V137" s="38"/>
      <c r="W137" s="38"/>
      <c r="X137" s="38"/>
      <c r="Y137" s="38"/>
      <c r="Z137" s="38"/>
      <c r="AA137" s="38"/>
      <c r="AB137" s="38"/>
    </row>
    <row r="138" spans="7:28" ht="13.5" hidden="1" customHeight="1">
      <c r="G138"/>
      <c r="H138"/>
      <c r="I138"/>
      <c r="J138"/>
      <c r="K138"/>
      <c r="L138"/>
      <c r="M138"/>
      <c r="N138"/>
      <c r="O138" s="38"/>
      <c r="P138" s="38"/>
      <c r="Q138" s="38"/>
      <c r="R138" s="38"/>
      <c r="S138" s="38"/>
      <c r="T138" s="38"/>
      <c r="U138" s="38"/>
      <c r="V138" s="38"/>
      <c r="W138" s="38"/>
      <c r="X138" s="38"/>
      <c r="Y138" s="38"/>
      <c r="Z138" s="38"/>
      <c r="AA138" s="38"/>
      <c r="AB138" s="38"/>
    </row>
    <row r="139" spans="7:28" ht="13.5" hidden="1" customHeight="1">
      <c r="G139"/>
      <c r="H139"/>
      <c r="I139"/>
      <c r="J139"/>
      <c r="K139"/>
      <c r="L139"/>
      <c r="M139"/>
      <c r="N139"/>
      <c r="O139" s="38"/>
      <c r="P139" s="38"/>
      <c r="Q139" s="38"/>
      <c r="R139" s="38"/>
      <c r="S139" s="38"/>
      <c r="T139" s="38"/>
      <c r="U139" s="38"/>
      <c r="V139" s="38"/>
      <c r="W139" s="38"/>
      <c r="X139" s="38"/>
      <c r="Y139" s="38"/>
      <c r="Z139" s="38"/>
      <c r="AA139" s="38"/>
      <c r="AB139" s="38"/>
    </row>
    <row r="140" spans="7:28" ht="13.5" hidden="1" customHeight="1">
      <c r="P140"/>
      <c r="Q140"/>
      <c r="R140"/>
      <c r="S140"/>
      <c r="T140"/>
      <c r="U140"/>
      <c r="V140"/>
      <c r="W140"/>
      <c r="X140"/>
      <c r="Y140"/>
      <c r="Z140"/>
    </row>
    <row r="141" spans="7:28" ht="13.5" hidden="1" customHeight="1"/>
    <row r="142" spans="7:28" ht="13.5" hidden="1" customHeight="1">
      <c r="G142"/>
      <c r="H142"/>
      <c r="I142"/>
      <c r="J142"/>
      <c r="K142"/>
      <c r="L142"/>
      <c r="M142"/>
      <c r="N142"/>
      <c r="O142"/>
      <c r="P142"/>
      <c r="Q142"/>
      <c r="R142"/>
      <c r="S142"/>
      <c r="T142"/>
      <c r="U142"/>
      <c r="V142"/>
      <c r="W142"/>
      <c r="X142"/>
      <c r="Y142"/>
    </row>
    <row r="143" spans="7:28" ht="13.5" hidden="1" customHeight="1">
      <c r="G143"/>
      <c r="H143"/>
      <c r="I143"/>
      <c r="J143"/>
      <c r="K143"/>
      <c r="L143"/>
      <c r="M143"/>
      <c r="N143"/>
      <c r="O143"/>
      <c r="P143"/>
      <c r="Q143"/>
      <c r="R143"/>
      <c r="S143"/>
      <c r="T143"/>
      <c r="U143"/>
      <c r="V143"/>
      <c r="W143"/>
      <c r="X143"/>
      <c r="Y143"/>
    </row>
    <row r="144" spans="7:28" ht="13.5" hidden="1" customHeight="1">
      <c r="G144"/>
      <c r="H144"/>
      <c r="I144"/>
      <c r="J144"/>
      <c r="K144"/>
      <c r="L144"/>
      <c r="M144"/>
      <c r="N144"/>
      <c r="O144"/>
      <c r="P144"/>
      <c r="Q144"/>
      <c r="R144"/>
      <c r="S144"/>
      <c r="T144"/>
      <c r="U144"/>
      <c r="V144"/>
      <c r="W144"/>
      <c r="X144"/>
      <c r="Y144"/>
    </row>
    <row r="145" spans="7:25" ht="13.5" hidden="1" customHeight="1">
      <c r="G145"/>
      <c r="H145"/>
      <c r="I145"/>
      <c r="J145"/>
      <c r="K145"/>
      <c r="L145"/>
      <c r="M145"/>
      <c r="N145"/>
      <c r="O145"/>
      <c r="P145"/>
      <c r="Q145"/>
      <c r="R145"/>
      <c r="S145"/>
      <c r="T145"/>
      <c r="U145"/>
      <c r="V145"/>
      <c r="W145"/>
      <c r="X145"/>
      <c r="Y145"/>
    </row>
    <row r="146" spans="7:25" ht="13.5" hidden="1" customHeight="1">
      <c r="G146"/>
      <c r="H146"/>
      <c r="I146"/>
      <c r="J146"/>
      <c r="K146"/>
      <c r="L146"/>
      <c r="M146"/>
      <c r="N146"/>
      <c r="O146"/>
      <c r="P146"/>
      <c r="Q146"/>
      <c r="R146"/>
      <c r="S146"/>
      <c r="T146"/>
      <c r="U146"/>
      <c r="V146"/>
      <c r="W146"/>
      <c r="X146"/>
      <c r="Y146"/>
    </row>
    <row r="147" spans="7:25" ht="13.5" hidden="1" customHeight="1">
      <c r="G147"/>
      <c r="H147"/>
      <c r="I147"/>
      <c r="J147"/>
      <c r="K147"/>
      <c r="L147"/>
      <c r="M147"/>
      <c r="N147"/>
      <c r="O147"/>
      <c r="P147"/>
      <c r="Q147"/>
      <c r="R147"/>
      <c r="S147"/>
      <c r="T147"/>
      <c r="U147"/>
      <c r="V147"/>
      <c r="W147"/>
      <c r="X147"/>
      <c r="Y147"/>
    </row>
    <row r="148" spans="7:25" ht="13.5" hidden="1" customHeight="1">
      <c r="G148"/>
      <c r="H148"/>
      <c r="I148"/>
      <c r="J148"/>
      <c r="K148"/>
      <c r="L148"/>
      <c r="M148"/>
      <c r="N148"/>
      <c r="O148"/>
      <c r="P148"/>
      <c r="Q148"/>
      <c r="R148"/>
      <c r="S148"/>
      <c r="T148"/>
      <c r="U148"/>
      <c r="V148"/>
      <c r="W148"/>
      <c r="X148"/>
      <c r="Y148"/>
    </row>
    <row r="149" spans="7:25" ht="13.5" hidden="1" customHeight="1">
      <c r="G149"/>
      <c r="H149"/>
      <c r="I149"/>
      <c r="J149"/>
      <c r="K149"/>
      <c r="L149"/>
      <c r="M149"/>
      <c r="N149"/>
      <c r="O149"/>
      <c r="P149"/>
      <c r="Q149"/>
      <c r="R149"/>
      <c r="S149"/>
      <c r="T149"/>
      <c r="U149"/>
      <c r="V149"/>
      <c r="W149"/>
      <c r="X149"/>
      <c r="Y149"/>
    </row>
    <row r="150" spans="7:25" ht="13.5" hidden="1" customHeight="1">
      <c r="G150"/>
      <c r="H150"/>
      <c r="I150"/>
      <c r="J150"/>
      <c r="K150"/>
      <c r="L150"/>
      <c r="M150"/>
      <c r="N150"/>
      <c r="O150"/>
      <c r="P150"/>
      <c r="Q150"/>
      <c r="R150"/>
      <c r="S150"/>
      <c r="T150"/>
      <c r="U150"/>
      <c r="V150"/>
      <c r="W150"/>
      <c r="X150"/>
      <c r="Y150"/>
    </row>
    <row r="151" spans="7:25" ht="13.5" hidden="1" customHeight="1">
      <c r="G151"/>
      <c r="H151"/>
      <c r="I151"/>
      <c r="J151"/>
      <c r="K151"/>
      <c r="L151"/>
      <c r="M151"/>
      <c r="N151"/>
      <c r="O151"/>
      <c r="P151"/>
      <c r="Q151"/>
      <c r="R151"/>
      <c r="S151"/>
      <c r="T151"/>
      <c r="U151"/>
      <c r="V151"/>
      <c r="W151"/>
      <c r="X151"/>
      <c r="Y151"/>
    </row>
    <row r="152" spans="7:25" ht="13.5" hidden="1" customHeight="1">
      <c r="G152"/>
      <c r="H152"/>
      <c r="I152"/>
      <c r="J152"/>
      <c r="K152"/>
      <c r="L152"/>
      <c r="M152"/>
      <c r="N152"/>
      <c r="O152"/>
      <c r="P152"/>
      <c r="Q152"/>
      <c r="R152"/>
      <c r="S152"/>
      <c r="T152"/>
      <c r="U152"/>
      <c r="V152"/>
      <c r="W152"/>
      <c r="X152"/>
      <c r="Y152"/>
    </row>
    <row r="153" spans="7:25" ht="13.5" hidden="1" customHeight="1">
      <c r="G153"/>
      <c r="H153"/>
      <c r="I153"/>
      <c r="J153"/>
      <c r="K153"/>
      <c r="L153"/>
      <c r="M153"/>
      <c r="N153"/>
      <c r="O153"/>
      <c r="P153"/>
      <c r="Q153"/>
      <c r="R153"/>
      <c r="S153"/>
      <c r="T153"/>
      <c r="U153"/>
      <c r="V153"/>
      <c r="W153"/>
      <c r="X153"/>
      <c r="Y153"/>
    </row>
    <row r="154" spans="7:25" ht="13.5" hidden="1" customHeight="1"/>
    <row r="155" spans="7:25" ht="13.5" hidden="1" customHeight="1"/>
    <row r="156" spans="7:25" ht="13.5" hidden="1" customHeight="1"/>
    <row r="157" spans="7:25" ht="13.5" hidden="1" customHeight="1"/>
    <row r="158" spans="7:25" ht="13.5" hidden="1" customHeight="1"/>
    <row r="159" spans="7:25" ht="13.5" hidden="1" customHeight="1"/>
    <row r="160" spans="7:25" ht="13.5" hidden="1" customHeight="1"/>
    <row r="161" ht="13.5" hidden="1" customHeight="1"/>
    <row r="162" ht="13.5" hidden="1" customHeight="1"/>
    <row r="163" ht="13.5" hidden="1" customHeight="1"/>
    <row r="164" ht="13.5" hidden="1" customHeight="1"/>
    <row r="165" ht="13.5" hidden="1" customHeight="1"/>
    <row r="166" ht="13.5" hidden="1" customHeight="1"/>
    <row r="167" ht="13.5" hidden="1" customHeight="1"/>
    <row r="168" ht="13.5" hidden="1" customHeight="1"/>
    <row r="169" ht="13.5" hidden="1" customHeight="1"/>
    <row r="170" ht="13.5" hidden="1" customHeight="1"/>
    <row r="171" ht="13.5" hidden="1" customHeight="1"/>
    <row r="172" ht="13.5" hidden="1" customHeight="1"/>
    <row r="173" ht="13.5" hidden="1" customHeight="1"/>
    <row r="174" ht="13.5" hidden="1" customHeight="1"/>
    <row r="175" ht="13.5" hidden="1" customHeight="1"/>
    <row r="176" ht="13.5" hidden="1" customHeight="1"/>
    <row r="177" ht="13.5" hidden="1" customHeight="1"/>
    <row r="178" ht="13.5" hidden="1" customHeight="1"/>
    <row r="179" ht="13.5" hidden="1" customHeight="1"/>
    <row r="180" ht="13.5" hidden="1" customHeight="1"/>
    <row r="181" ht="13.5" hidden="1" customHeight="1"/>
    <row r="182" ht="13.5" hidden="1" customHeight="1"/>
    <row r="183" ht="13.5" hidden="1" customHeight="1"/>
    <row r="184" ht="13.5" hidden="1" customHeight="1"/>
    <row r="185" ht="13.5" hidden="1" customHeight="1"/>
    <row r="186" ht="13.5" hidden="1" customHeight="1"/>
    <row r="187" ht="13.5" hidden="1" customHeight="1"/>
    <row r="188" ht="13.5" hidden="1" customHeight="1"/>
    <row r="189" ht="13.5" hidden="1" customHeight="1"/>
    <row r="190" ht="13.5" hidden="1" customHeight="1"/>
    <row r="191" ht="13.5" hidden="1" customHeight="1"/>
    <row r="192" ht="13.5" hidden="1" customHeight="1"/>
    <row r="193" ht="13.5" hidden="1" customHeight="1"/>
    <row r="194" ht="13.5" hidden="1" customHeight="1"/>
    <row r="195" ht="13.5" hidden="1" customHeight="1"/>
    <row r="196" ht="13.5" hidden="1" customHeight="1"/>
    <row r="197" ht="13.5" hidden="1" customHeight="1"/>
    <row r="198" ht="13.5" hidden="1" customHeight="1"/>
    <row r="199" ht="13.5" hidden="1" customHeight="1"/>
    <row r="200" ht="13.5" hidden="1" customHeight="1"/>
    <row r="201" ht="13.5" hidden="1" customHeight="1"/>
    <row r="202" ht="13.5" hidden="1" customHeight="1"/>
    <row r="203" ht="13.5" hidden="1" customHeight="1"/>
    <row r="204" ht="13.5" hidden="1" customHeight="1"/>
    <row r="205" ht="13.5" hidden="1" customHeight="1"/>
    <row r="206" ht="13.5" hidden="1" customHeight="1"/>
    <row r="207" ht="13.5" hidden="1" customHeight="1"/>
    <row r="208" ht="13.5" hidden="1" customHeight="1"/>
    <row r="209" ht="13.5" hidden="1" customHeight="1"/>
    <row r="210" ht="13.5" hidden="1" customHeight="1"/>
    <row r="211" ht="13.5" hidden="1" customHeight="1"/>
    <row r="212" ht="13.5" hidden="1" customHeight="1"/>
    <row r="213" ht="13.5" hidden="1" customHeight="1"/>
    <row r="214" ht="13.5" hidden="1" customHeight="1"/>
    <row r="215" ht="13.5" hidden="1" customHeight="1"/>
    <row r="216" ht="13.5" hidden="1" customHeight="1"/>
    <row r="217" ht="13.5" hidden="1" customHeight="1"/>
    <row r="218" ht="13.5" hidden="1" customHeight="1"/>
    <row r="219" ht="13.5" hidden="1" customHeight="1"/>
    <row r="220" ht="13.5" hidden="1" customHeight="1"/>
    <row r="221" ht="13.5" hidden="1" customHeight="1"/>
    <row r="222" ht="13.5" hidden="1" customHeight="1"/>
    <row r="223" ht="13.5" hidden="1" customHeight="1"/>
    <row r="224" ht="13.5" hidden="1" customHeight="1"/>
    <row r="225" ht="13.5" hidden="1" customHeight="1"/>
    <row r="226" ht="13.5" hidden="1" customHeight="1"/>
    <row r="227" ht="13.5" hidden="1" customHeight="1"/>
    <row r="228" ht="13.5" hidden="1" customHeight="1"/>
    <row r="229" ht="13.5" customHeight="1"/>
    <row r="230" ht="13.5" customHeight="1"/>
  </sheetData>
  <sheetProtection algorithmName="SHA-512" hashValue="3NtTrMohZZ6DCT6+OFNzceJDDc08dOZgaUBWcTonTy7Jawi+CHFpB9lopTu9QXvfqD30XG8Q7NpJo4ggm/fsKA==" saltValue="5uUvbuIXejRw0Y3HuMT9DA==" spinCount="100000" sheet="1" objects="1" scenarios="1"/>
  <mergeCells count="42">
    <mergeCell ref="L18:M18"/>
    <mergeCell ref="G9:AB11"/>
    <mergeCell ref="H20:J20"/>
    <mergeCell ref="P18:Q18"/>
    <mergeCell ref="N18:O18"/>
    <mergeCell ref="H21:J21"/>
    <mergeCell ref="H22:J22"/>
    <mergeCell ref="H47:J47"/>
    <mergeCell ref="K47:M47"/>
    <mergeCell ref="Q47:S47"/>
    <mergeCell ref="H23:J23"/>
    <mergeCell ref="H24:J24"/>
    <mergeCell ref="G47:G48"/>
    <mergeCell ref="G41:G42"/>
    <mergeCell ref="T47:V47"/>
    <mergeCell ref="N47:P47"/>
    <mergeCell ref="H41:J41"/>
    <mergeCell ref="K41:M41"/>
    <mergeCell ref="N41:P41"/>
    <mergeCell ref="Q41:S41"/>
    <mergeCell ref="T41:V41"/>
    <mergeCell ref="K97:N97"/>
    <mergeCell ref="K77:M77"/>
    <mergeCell ref="H77:J77"/>
    <mergeCell ref="G56:G57"/>
    <mergeCell ref="G66:G67"/>
    <mergeCell ref="H97:J97"/>
    <mergeCell ref="H56:J56"/>
    <mergeCell ref="H66:I66"/>
    <mergeCell ref="H130:N130"/>
    <mergeCell ref="H131:N131"/>
    <mergeCell ref="T115:V115"/>
    <mergeCell ref="G115:G116"/>
    <mergeCell ref="H115:J115"/>
    <mergeCell ref="K115:M115"/>
    <mergeCell ref="N115:P115"/>
    <mergeCell ref="Q115:S115"/>
    <mergeCell ref="H125:N125"/>
    <mergeCell ref="H126:N126"/>
    <mergeCell ref="H127:N127"/>
    <mergeCell ref="H128:N128"/>
    <mergeCell ref="H129:N129"/>
  </mergeCells>
  <pageMargins left="0.7" right="0.7" top="0.75" bottom="0.75" header="0.3" footer="0.3"/>
  <pageSetup paperSize="8" scale="3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7B584-DE4E-4596-AA72-F87BD82E0C8D}">
  <sheetPr>
    <tabColor rgb="FFAA2B77"/>
    <pageSetUpPr fitToPage="1"/>
  </sheetPr>
  <dimension ref="A1:R115"/>
  <sheetViews>
    <sheetView showGridLines="0" zoomScale="85" zoomScaleNormal="85" workbookViewId="0">
      <selection activeCell="B9" sqref="B9"/>
    </sheetView>
  </sheetViews>
  <sheetFormatPr defaultColWidth="0" defaultRowHeight="0" customHeight="1" zeroHeight="1"/>
  <cols>
    <col min="1" max="1" width="3.7109375" style="3" customWidth="1"/>
    <col min="2" max="5" width="10.28515625" style="3" customWidth="1"/>
    <col min="6" max="6" width="3.7109375" style="3" customWidth="1"/>
    <col min="7" max="7" width="55" customWidth="1"/>
    <col min="8" max="12" width="17.7109375" customWidth="1"/>
    <col min="13" max="18" width="0" style="3" hidden="1" customWidth="1"/>
    <col min="19" max="16384" width="9.85546875" style="3" hidden="1"/>
  </cols>
  <sheetData>
    <row r="1" spans="1:12" ht="14.25">
      <c r="G1" s="3"/>
      <c r="H1" s="3"/>
      <c r="I1" s="3"/>
      <c r="J1" s="3"/>
      <c r="K1" s="3"/>
      <c r="L1" s="3"/>
    </row>
    <row r="2" spans="1:12" ht="14.25">
      <c r="G2" s="3"/>
      <c r="H2" s="3"/>
      <c r="I2" s="3"/>
      <c r="J2" s="3"/>
      <c r="K2" s="3"/>
      <c r="L2" s="3"/>
    </row>
    <row r="3" spans="1:12" ht="14.25">
      <c r="G3" s="3"/>
      <c r="H3" s="3"/>
      <c r="I3" s="3"/>
      <c r="J3" s="3"/>
      <c r="K3" s="3"/>
      <c r="L3" s="3"/>
    </row>
    <row r="4" spans="1:12" ht="14.25">
      <c r="G4" s="3"/>
      <c r="H4" s="3"/>
      <c r="I4" s="3"/>
      <c r="J4" s="3"/>
      <c r="K4" s="3"/>
      <c r="L4" s="3"/>
    </row>
    <row r="5" spans="1:12" customFormat="1" ht="15">
      <c r="B5" s="232"/>
      <c r="C5" s="232"/>
      <c r="D5" s="232"/>
      <c r="E5" s="232"/>
      <c r="G5" s="232"/>
      <c r="H5" s="232"/>
      <c r="I5" s="232"/>
      <c r="J5" s="232"/>
      <c r="K5" s="232"/>
      <c r="L5" s="232"/>
    </row>
    <row r="6" spans="1:12" customFormat="1" ht="20.25">
      <c r="B6" s="236" t="s">
        <v>0</v>
      </c>
      <c r="C6" s="235"/>
      <c r="D6" s="235"/>
      <c r="E6" s="235"/>
      <c r="F6" s="38"/>
      <c r="G6" s="236" t="s">
        <v>541</v>
      </c>
      <c r="H6" s="235"/>
      <c r="I6" s="235"/>
      <c r="J6" s="235"/>
      <c r="K6" s="235"/>
      <c r="L6" s="235"/>
    </row>
    <row r="7" spans="1:12" customFormat="1" ht="15.75" thickBot="1">
      <c r="B7" s="233"/>
      <c r="C7" s="233"/>
      <c r="D7" s="233"/>
      <c r="E7" s="233"/>
      <c r="G7" s="233"/>
      <c r="H7" s="233"/>
      <c r="I7" s="233"/>
      <c r="J7" s="233"/>
      <c r="K7" s="233"/>
      <c r="L7" s="233"/>
    </row>
    <row r="8" spans="1:12" customFormat="1" ht="15">
      <c r="G8" s="3"/>
      <c r="H8" s="3"/>
      <c r="I8" s="3"/>
      <c r="J8" s="3"/>
      <c r="K8" s="3"/>
      <c r="L8" s="3"/>
    </row>
    <row r="9" spans="1:12" ht="31.5" customHeight="1">
      <c r="A9"/>
      <c r="B9"/>
      <c r="C9"/>
      <c r="D9"/>
      <c r="E9"/>
      <c r="F9"/>
      <c r="G9" s="1550" t="s">
        <v>1348</v>
      </c>
      <c r="H9" s="1550"/>
      <c r="I9" s="1550"/>
      <c r="J9" s="1550"/>
      <c r="K9" s="1550"/>
      <c r="L9" s="1550"/>
    </row>
    <row r="10" spans="1:12" ht="15">
      <c r="A10"/>
      <c r="B10"/>
      <c r="C10"/>
      <c r="D10"/>
      <c r="E10"/>
      <c r="F10"/>
      <c r="G10" s="1550"/>
      <c r="H10" s="1550"/>
      <c r="I10" s="1550"/>
      <c r="J10" s="1550"/>
      <c r="K10" s="1550"/>
      <c r="L10" s="1550"/>
    </row>
    <row r="11" spans="1:12" ht="15">
      <c r="A11"/>
      <c r="B11"/>
      <c r="C11"/>
      <c r="D11"/>
      <c r="E11"/>
      <c r="F11"/>
      <c r="G11" s="1550"/>
      <c r="H11" s="1550"/>
      <c r="I11" s="1550"/>
      <c r="J11" s="1550"/>
      <c r="K11" s="1550"/>
      <c r="L11" s="1550"/>
    </row>
    <row r="12" spans="1:12" ht="15">
      <c r="A12"/>
      <c r="B12"/>
      <c r="C12"/>
      <c r="D12"/>
      <c r="E12"/>
      <c r="F12"/>
      <c r="G12" s="45"/>
      <c r="H12" s="45"/>
      <c r="I12" s="45"/>
      <c r="J12" s="45"/>
      <c r="K12" s="45"/>
      <c r="L12" s="45"/>
    </row>
    <row r="13" spans="1:12" ht="30">
      <c r="A13"/>
      <c r="B13"/>
      <c r="C13"/>
      <c r="D13"/>
      <c r="E13"/>
      <c r="F13"/>
      <c r="G13" s="311" t="s">
        <v>542</v>
      </c>
      <c r="H13" s="288"/>
      <c r="I13" s="288"/>
      <c r="J13" s="288"/>
      <c r="K13" s="288"/>
      <c r="L13" s="39"/>
    </row>
    <row r="14" spans="1:12" ht="17.25">
      <c r="A14"/>
      <c r="B14"/>
      <c r="C14"/>
      <c r="D14"/>
      <c r="E14"/>
      <c r="F14"/>
      <c r="G14" s="488"/>
      <c r="H14" s="815" t="s">
        <v>1044</v>
      </c>
      <c r="I14" s="815" t="s">
        <v>401</v>
      </c>
      <c r="J14" s="267"/>
      <c r="K14" s="267"/>
      <c r="L14" s="38"/>
    </row>
    <row r="15" spans="1:12" ht="15">
      <c r="G15" s="432" t="s">
        <v>425</v>
      </c>
      <c r="H15" s="985">
        <v>9036</v>
      </c>
      <c r="I15" s="985">
        <v>11</v>
      </c>
      <c r="J15" s="267"/>
      <c r="K15" s="267"/>
      <c r="L15" s="38"/>
    </row>
    <row r="16" spans="1:12" ht="15" customHeight="1">
      <c r="G16" s="1551" t="s">
        <v>1157</v>
      </c>
      <c r="H16" s="1551"/>
      <c r="I16" s="1551"/>
      <c r="J16" s="267"/>
      <c r="K16" s="267"/>
      <c r="L16" s="38"/>
    </row>
    <row r="17" spans="1:12" ht="15">
      <c r="G17" s="267"/>
      <c r="H17" s="267"/>
      <c r="I17" s="267"/>
      <c r="J17" s="267"/>
      <c r="K17" s="267"/>
      <c r="L17" s="38"/>
    </row>
    <row r="18" spans="1:12" ht="15">
      <c r="G18" s="267"/>
      <c r="H18" s="267"/>
      <c r="I18" s="267"/>
      <c r="J18" s="267"/>
      <c r="K18" s="267"/>
      <c r="L18" s="38"/>
    </row>
    <row r="19" spans="1:12" ht="15">
      <c r="G19" s="313" t="s">
        <v>1101</v>
      </c>
      <c r="H19" s="267"/>
      <c r="I19" s="267"/>
      <c r="J19" s="267"/>
      <c r="K19" s="267"/>
      <c r="L19" s="38"/>
    </row>
    <row r="20" spans="1:12" ht="15">
      <c r="G20" s="424"/>
      <c r="H20" s="815" t="s">
        <v>395</v>
      </c>
      <c r="I20" s="815" t="s">
        <v>401</v>
      </c>
      <c r="J20" s="815" t="s">
        <v>402</v>
      </c>
      <c r="K20" s="815" t="s">
        <v>403</v>
      </c>
      <c r="L20" s="38"/>
    </row>
    <row r="21" spans="1:12" ht="17.25">
      <c r="G21" s="427" t="s">
        <v>1045</v>
      </c>
      <c r="H21" s="1250">
        <v>2098</v>
      </c>
      <c r="I21" s="1250">
        <v>1587</v>
      </c>
      <c r="J21" s="1250">
        <v>2626</v>
      </c>
      <c r="K21" s="1250">
        <v>3666</v>
      </c>
      <c r="L21" s="38"/>
    </row>
    <row r="22" spans="1:12" ht="17.25">
      <c r="G22" s="490" t="s">
        <v>1046</v>
      </c>
      <c r="H22" s="1251">
        <v>1042</v>
      </c>
      <c r="I22" s="1251" t="s">
        <v>434</v>
      </c>
      <c r="J22" s="1251" t="s">
        <v>434</v>
      </c>
      <c r="K22" s="1251" t="s">
        <v>434</v>
      </c>
      <c r="L22" s="38"/>
    </row>
    <row r="23" spans="1:12" ht="15">
      <c r="A23"/>
      <c r="B23"/>
      <c r="C23"/>
      <c r="D23"/>
      <c r="E23"/>
      <c r="F23"/>
      <c r="G23" s="489" t="s">
        <v>400</v>
      </c>
      <c r="H23" s="1252">
        <f>SUM(H21:H22)</f>
        <v>3140</v>
      </c>
      <c r="I23" s="1252">
        <f>SUM(I21:I22)</f>
        <v>1587</v>
      </c>
      <c r="J23" s="1252">
        <f>SUM(J21:J22)</f>
        <v>2626</v>
      </c>
      <c r="K23" s="1252">
        <f>SUM(K21:K22)</f>
        <v>3666</v>
      </c>
      <c r="L23" s="38"/>
    </row>
    <row r="24" spans="1:12" s="8" customFormat="1" ht="15">
      <c r="A24"/>
      <c r="B24"/>
      <c r="C24"/>
      <c r="D24"/>
      <c r="E24"/>
      <c r="F24"/>
      <c r="G24" s="280" t="s">
        <v>1229</v>
      </c>
      <c r="H24" s="267"/>
      <c r="I24" s="267"/>
      <c r="J24" s="267"/>
      <c r="K24" s="267"/>
      <c r="L24" s="38"/>
    </row>
    <row r="25" spans="1:12" s="8" customFormat="1" ht="15">
      <c r="A25"/>
      <c r="B25"/>
      <c r="C25"/>
      <c r="D25"/>
      <c r="E25"/>
      <c r="F25"/>
      <c r="G25" s="280" t="s">
        <v>1230</v>
      </c>
      <c r="H25" s="267"/>
      <c r="I25" s="267"/>
      <c r="J25" s="267"/>
      <c r="K25" s="267"/>
      <c r="L25" s="38"/>
    </row>
    <row r="26" spans="1:12" s="8" customFormat="1" ht="15">
      <c r="A26"/>
      <c r="B26"/>
      <c r="C26"/>
      <c r="D26"/>
      <c r="E26"/>
      <c r="F26"/>
      <c r="G26" s="267"/>
      <c r="H26" s="267"/>
      <c r="I26" s="267"/>
      <c r="J26" s="267"/>
      <c r="K26" s="267"/>
      <c r="L26" s="38"/>
    </row>
    <row r="27" spans="1:12" s="8" customFormat="1" ht="15">
      <c r="A27"/>
      <c r="B27"/>
      <c r="C27"/>
      <c r="D27"/>
      <c r="E27"/>
      <c r="F27"/>
      <c r="G27" s="38"/>
      <c r="H27" s="38"/>
      <c r="I27" s="38"/>
      <c r="J27" s="38"/>
      <c r="K27" s="38"/>
      <c r="L27" s="38"/>
    </row>
    <row r="28" spans="1:12" ht="15">
      <c r="A28"/>
      <c r="B28"/>
      <c r="C28"/>
      <c r="D28"/>
      <c r="E28"/>
      <c r="F28"/>
      <c r="G28" s="242" t="s">
        <v>783</v>
      </c>
      <c r="H28" s="38"/>
      <c r="I28" s="38"/>
      <c r="J28" s="38"/>
      <c r="K28" s="38"/>
    </row>
    <row r="29" spans="1:12" ht="17.25">
      <c r="A29"/>
      <c r="B29"/>
      <c r="C29"/>
      <c r="D29"/>
      <c r="E29"/>
      <c r="F29"/>
      <c r="G29" s="313" t="s">
        <v>1374</v>
      </c>
      <c r="H29" s="267"/>
      <c r="I29" s="267"/>
      <c r="J29" s="267"/>
      <c r="K29" s="267"/>
    </row>
    <row r="30" spans="1:12" ht="15">
      <c r="G30" s="424"/>
      <c r="H30" s="815" t="s">
        <v>395</v>
      </c>
      <c r="I30" s="815" t="s">
        <v>401</v>
      </c>
      <c r="J30" s="815" t="s">
        <v>402</v>
      </c>
      <c r="K30" s="815" t="s">
        <v>403</v>
      </c>
    </row>
    <row r="31" spans="1:12" ht="17.25">
      <c r="G31" s="491" t="s">
        <v>1375</v>
      </c>
      <c r="H31" s="1253">
        <v>22.08</v>
      </c>
      <c r="I31" s="1253">
        <v>20</v>
      </c>
      <c r="J31" s="1253">
        <v>36</v>
      </c>
      <c r="K31" s="1253">
        <v>53</v>
      </c>
    </row>
    <row r="32" spans="1:12" ht="17.25">
      <c r="G32" s="480" t="s">
        <v>1376</v>
      </c>
      <c r="H32" s="1254">
        <v>5.13</v>
      </c>
      <c r="I32" s="1254" t="s">
        <v>434</v>
      </c>
      <c r="J32" s="1254" t="s">
        <v>434</v>
      </c>
      <c r="K32" s="1254" t="s">
        <v>434</v>
      </c>
    </row>
    <row r="33" spans="6:12" ht="15">
      <c r="F33" s="13"/>
      <c r="G33" s="280" t="s">
        <v>1381</v>
      </c>
      <c r="H33" s="267"/>
      <c r="I33" s="267"/>
      <c r="J33" s="267"/>
      <c r="K33" s="267"/>
    </row>
    <row r="34" spans="6:12" ht="15">
      <c r="F34" s="13"/>
      <c r="G34" s="280" t="s">
        <v>1377</v>
      </c>
      <c r="H34" s="267"/>
      <c r="I34" s="267"/>
      <c r="J34" s="267"/>
      <c r="K34" s="267"/>
    </row>
    <row r="35" spans="6:12" ht="15">
      <c r="F35" s="13"/>
      <c r="G35" s="280" t="s">
        <v>1378</v>
      </c>
      <c r="H35" s="267"/>
      <c r="I35" s="267"/>
      <c r="J35" s="267"/>
      <c r="K35" s="267"/>
    </row>
    <row r="36" spans="6:12" ht="15">
      <c r="F36" s="13"/>
      <c r="G36" s="38"/>
      <c r="H36" s="38"/>
      <c r="I36" s="38"/>
      <c r="J36" s="38"/>
      <c r="K36" s="38"/>
    </row>
    <row r="37" spans="6:12" ht="15">
      <c r="F37" s="13"/>
      <c r="G37" s="100"/>
      <c r="H37" s="38"/>
      <c r="I37" s="38"/>
      <c r="J37" s="38"/>
      <c r="K37" s="38"/>
    </row>
    <row r="38" spans="6:12" ht="15">
      <c r="F38" s="13"/>
      <c r="G38" s="313" t="s">
        <v>923</v>
      </c>
      <c r="H38" s="267"/>
      <c r="I38" s="267"/>
      <c r="J38" s="267"/>
      <c r="K38" s="267"/>
    </row>
    <row r="39" spans="6:12" ht="15">
      <c r="F39" s="13"/>
      <c r="G39" s="424"/>
      <c r="H39" s="815" t="s">
        <v>395</v>
      </c>
      <c r="I39" s="815" t="s">
        <v>401</v>
      </c>
      <c r="J39" s="815" t="s">
        <v>402</v>
      </c>
      <c r="K39" s="815" t="s">
        <v>403</v>
      </c>
    </row>
    <row r="40" spans="6:12" ht="15">
      <c r="F40" s="13"/>
      <c r="G40" s="492"/>
      <c r="H40" s="1255" t="s">
        <v>933</v>
      </c>
      <c r="I40" s="1255" t="s">
        <v>933</v>
      </c>
      <c r="J40" s="1255" t="s">
        <v>933</v>
      </c>
      <c r="K40" s="1255" t="s">
        <v>933</v>
      </c>
    </row>
    <row r="41" spans="6:12" ht="17.25" customHeight="1">
      <c r="F41" s="13"/>
      <c r="G41" s="493" t="s">
        <v>1158</v>
      </c>
      <c r="H41" s="513">
        <v>271211</v>
      </c>
      <c r="I41" s="513">
        <v>190812</v>
      </c>
      <c r="J41" s="513">
        <v>156620</v>
      </c>
      <c r="K41" s="513">
        <v>166972</v>
      </c>
    </row>
    <row r="42" spans="6:12" ht="17.25" customHeight="1">
      <c r="F42" s="13"/>
      <c r="G42" s="514" t="s">
        <v>1159</v>
      </c>
      <c r="H42" s="515">
        <v>2854.85</v>
      </c>
      <c r="I42" s="515">
        <v>2356</v>
      </c>
      <c r="J42" s="515">
        <v>2145</v>
      </c>
      <c r="K42" s="515">
        <v>2420</v>
      </c>
    </row>
    <row r="43" spans="6:12" ht="17.25" customHeight="1">
      <c r="F43" s="13"/>
      <c r="G43" s="493" t="s">
        <v>1160</v>
      </c>
      <c r="H43" s="513">
        <v>18164.689999999999</v>
      </c>
      <c r="I43" s="494" t="s">
        <v>434</v>
      </c>
      <c r="J43" s="494" t="s">
        <v>434</v>
      </c>
      <c r="K43" s="494" t="s">
        <v>434</v>
      </c>
    </row>
    <row r="44" spans="6:12" ht="17.25" customHeight="1">
      <c r="F44" s="13"/>
      <c r="G44" s="495" t="s">
        <v>1161</v>
      </c>
      <c r="H44" s="515">
        <v>89.48</v>
      </c>
      <c r="I44" s="496" t="s">
        <v>434</v>
      </c>
      <c r="J44" s="496" t="s">
        <v>434</v>
      </c>
      <c r="K44" s="496" t="s">
        <v>434</v>
      </c>
    </row>
    <row r="45" spans="6:12" ht="15">
      <c r="F45" s="13"/>
      <c r="G45" s="280" t="s">
        <v>1229</v>
      </c>
      <c r="H45" s="267"/>
      <c r="I45" s="267"/>
      <c r="J45" s="267"/>
      <c r="K45" s="267"/>
    </row>
    <row r="46" spans="6:12" ht="15">
      <c r="F46" s="13"/>
      <c r="G46" s="280" t="s">
        <v>1230</v>
      </c>
      <c r="H46" s="267"/>
      <c r="I46" s="267"/>
      <c r="J46" s="267"/>
      <c r="K46" s="267"/>
    </row>
    <row r="47" spans="6:12" ht="15">
      <c r="F47" s="13"/>
      <c r="G47" s="38"/>
      <c r="H47" s="38"/>
      <c r="I47" s="38"/>
      <c r="J47" s="38"/>
      <c r="K47" s="38"/>
      <c r="L47" s="38"/>
    </row>
    <row r="48" spans="6:12" ht="15">
      <c r="F48" s="13"/>
      <c r="G48" s="38"/>
      <c r="H48" s="38"/>
      <c r="I48" s="38"/>
      <c r="J48" s="38"/>
      <c r="K48" s="38"/>
      <c r="L48" s="38"/>
    </row>
    <row r="49" spans="1:12" ht="15">
      <c r="F49" s="13"/>
      <c r="G49" s="242" t="s">
        <v>545</v>
      </c>
      <c r="H49" s="38"/>
      <c r="I49" s="38"/>
      <c r="J49" s="38"/>
      <c r="K49" s="38"/>
      <c r="L49" s="38"/>
    </row>
    <row r="50" spans="1:12" ht="15">
      <c r="F50" s="13"/>
      <c r="G50" s="313" t="s">
        <v>784</v>
      </c>
      <c r="H50" s="267"/>
      <c r="I50" s="267"/>
      <c r="J50" s="267"/>
      <c r="K50" s="267"/>
      <c r="L50" s="38"/>
    </row>
    <row r="51" spans="1:12" ht="15">
      <c r="F51" s="13"/>
      <c r="G51" s="467"/>
      <c r="H51" s="1156" t="s">
        <v>395</v>
      </c>
      <c r="I51" s="1156" t="s">
        <v>401</v>
      </c>
      <c r="J51" s="1156" t="s">
        <v>402</v>
      </c>
      <c r="K51" s="1156" t="s">
        <v>403</v>
      </c>
      <c r="L51" s="38"/>
    </row>
    <row r="52" spans="1:12" ht="17.25">
      <c r="F52" s="13"/>
      <c r="G52" s="497" t="s">
        <v>1382</v>
      </c>
      <c r="H52" s="1256">
        <v>0.74729999999999996</v>
      </c>
      <c r="I52" s="1256">
        <v>0.76</v>
      </c>
      <c r="J52" s="1256">
        <v>0.8</v>
      </c>
      <c r="K52" s="1256">
        <v>0.87</v>
      </c>
      <c r="L52" s="38"/>
    </row>
    <row r="53" spans="1:12" ht="15">
      <c r="F53" s="13"/>
      <c r="G53" s="498" t="s">
        <v>546</v>
      </c>
      <c r="H53" s="1317">
        <v>1</v>
      </c>
      <c r="I53" s="1317">
        <v>1</v>
      </c>
      <c r="J53" s="1317">
        <v>0.97</v>
      </c>
      <c r="K53" s="1317">
        <v>1</v>
      </c>
      <c r="L53" s="38"/>
    </row>
    <row r="54" spans="1:12" ht="15">
      <c r="G54" s="497" t="s">
        <v>462</v>
      </c>
      <c r="H54" s="1256">
        <v>0.32400000000000001</v>
      </c>
      <c r="I54" s="1256">
        <v>0.25</v>
      </c>
      <c r="J54" s="1256">
        <v>0.28999999999999998</v>
      </c>
      <c r="K54" s="1256">
        <v>0.33</v>
      </c>
      <c r="L54" s="38"/>
    </row>
    <row r="55" spans="1:12" ht="15">
      <c r="G55" s="499" t="s">
        <v>463</v>
      </c>
      <c r="H55" s="1257">
        <v>0.67600000000000005</v>
      </c>
      <c r="I55" s="1257">
        <v>0.75</v>
      </c>
      <c r="J55" s="1257">
        <v>0.71</v>
      </c>
      <c r="K55" s="1257">
        <v>0.67</v>
      </c>
      <c r="L55" s="38"/>
    </row>
    <row r="56" spans="1:12" ht="15">
      <c r="G56" s="1368" t="s">
        <v>1383</v>
      </c>
      <c r="H56" s="500"/>
      <c r="I56" s="500"/>
      <c r="J56" s="500"/>
      <c r="K56" s="500"/>
      <c r="L56" s="38"/>
    </row>
    <row r="57" spans="1:12" ht="15">
      <c r="G57" s="320"/>
      <c r="H57" s="419"/>
      <c r="I57" s="419"/>
      <c r="J57" s="419"/>
      <c r="K57" s="419"/>
      <c r="L57" s="38"/>
    </row>
    <row r="58" spans="1:12" ht="15">
      <c r="G58" s="320"/>
      <c r="H58" s="419"/>
      <c r="I58" s="419"/>
      <c r="J58" s="419"/>
      <c r="K58" s="419"/>
      <c r="L58" s="38"/>
    </row>
    <row r="59" spans="1:12" ht="15.75" customHeight="1">
      <c r="G59" s="313" t="s">
        <v>1384</v>
      </c>
      <c r="H59" s="267"/>
      <c r="I59" s="267"/>
      <c r="J59" s="419"/>
      <c r="K59" s="419"/>
      <c r="L59" s="38"/>
    </row>
    <row r="60" spans="1:12" ht="15.75" customHeight="1">
      <c r="G60" s="467"/>
      <c r="H60" s="1156" t="s">
        <v>395</v>
      </c>
      <c r="I60" s="1156" t="s">
        <v>370</v>
      </c>
      <c r="J60" s="419"/>
      <c r="K60" s="419"/>
      <c r="L60" s="38"/>
    </row>
    <row r="61" spans="1:12" ht="15">
      <c r="G61" s="497" t="s">
        <v>769</v>
      </c>
      <c r="H61" s="1256">
        <v>0.93</v>
      </c>
      <c r="I61" s="1256" t="s">
        <v>771</v>
      </c>
      <c r="J61" s="267"/>
      <c r="K61" s="267"/>
      <c r="L61" s="101"/>
    </row>
    <row r="62" spans="1:12" ht="15">
      <c r="G62" s="499" t="s">
        <v>770</v>
      </c>
      <c r="H62" s="1257">
        <v>0.62</v>
      </c>
      <c r="I62" s="1257" t="s">
        <v>772</v>
      </c>
      <c r="J62" s="267"/>
      <c r="K62" s="267"/>
      <c r="L62" s="38"/>
    </row>
    <row r="63" spans="1:12" s="21" customFormat="1" ht="14.25" customHeight="1">
      <c r="A63" s="3"/>
      <c r="B63" s="3"/>
      <c r="C63" s="3"/>
      <c r="D63" s="3"/>
      <c r="E63" s="3"/>
      <c r="F63" s="3"/>
      <c r="G63" s="1552" t="s">
        <v>1385</v>
      </c>
      <c r="H63" s="1552"/>
      <c r="I63" s="1552"/>
      <c r="J63" s="1552"/>
      <c r="K63" s="1552"/>
      <c r="L63" s="280"/>
    </row>
    <row r="64" spans="1:12" s="21" customFormat="1" ht="15">
      <c r="A64" s="3"/>
      <c r="B64" s="3"/>
      <c r="C64" s="3"/>
      <c r="D64" s="3"/>
      <c r="E64" s="3"/>
      <c r="F64" s="3"/>
      <c r="G64" s="1552"/>
      <c r="H64" s="1552"/>
      <c r="I64" s="1552"/>
      <c r="J64" s="1552"/>
      <c r="K64" s="1552"/>
      <c r="L64" s="38"/>
    </row>
    <row r="65" spans="7:12" ht="14.25">
      <c r="G65" s="1369"/>
      <c r="H65" s="1369"/>
      <c r="I65" s="1369"/>
      <c r="J65" s="1369"/>
      <c r="K65" s="1369"/>
      <c r="L65" s="3"/>
    </row>
    <row r="66" spans="7:12" ht="14.25" customHeight="1"/>
    <row r="67" spans="7:12" ht="31.5" hidden="1" customHeight="1"/>
    <row r="68" spans="7:12" ht="15" hidden="1"/>
    <row r="69" spans="7:12" ht="15" hidden="1"/>
    <row r="70" spans="7:12" ht="15" hidden="1"/>
    <row r="71" spans="7:12" ht="15" hidden="1"/>
    <row r="72" spans="7:12" ht="15" hidden="1" customHeight="1"/>
    <row r="73" spans="7:12" ht="15" hidden="1"/>
    <row r="74" spans="7:12" ht="15" hidden="1"/>
    <row r="75" spans="7:12" ht="15" hidden="1"/>
    <row r="76" spans="7:12" ht="15" hidden="1"/>
    <row r="77" spans="7:12" ht="15" hidden="1"/>
    <row r="78" spans="7:12" ht="15" hidden="1"/>
    <row r="79" spans="7:12" ht="15" hidden="1"/>
    <row r="80" spans="7:12" ht="15" hidden="1"/>
    <row r="81" ht="15" hidden="1"/>
    <row r="82" ht="15" hidden="1"/>
    <row r="83" ht="15" hidden="1"/>
    <row r="84" ht="15" hidden="1"/>
    <row r="85" ht="15" hidden="1"/>
    <row r="86" ht="15" hidden="1"/>
    <row r="87" ht="15" hidden="1"/>
    <row r="88" ht="15" hidden="1"/>
    <row r="89" ht="15" hidden="1"/>
    <row r="90" ht="15" hidden="1"/>
    <row r="91" ht="15" hidden="1"/>
    <row r="92" ht="15" hidden="1"/>
    <row r="93" ht="15" hidden="1"/>
    <row r="94" ht="15" hidden="1"/>
    <row r="95" ht="15" hidden="1"/>
    <row r="96" ht="15" hidden="1"/>
    <row r="97" spans="5:12" ht="15" hidden="1"/>
    <row r="98" spans="5:12" ht="15" hidden="1"/>
    <row r="99" spans="5:12" ht="15" hidden="1">
      <c r="L99" s="3"/>
    </row>
    <row r="100" spans="5:12" ht="15" hidden="1">
      <c r="L100" s="3"/>
    </row>
    <row r="101" spans="5:12" ht="15" hidden="1">
      <c r="L101" s="3"/>
    </row>
    <row r="102" spans="5:12" ht="15" hidden="1">
      <c r="L102" s="3"/>
    </row>
    <row r="103" spans="5:12" ht="15" hidden="1">
      <c r="L103" s="3"/>
    </row>
    <row r="104" spans="5:12" ht="15" hidden="1">
      <c r="L104" s="3"/>
    </row>
    <row r="105" spans="5:12" ht="15" hidden="1">
      <c r="L105" s="3"/>
    </row>
    <row r="106" spans="5:12" ht="14.25" hidden="1" customHeight="1">
      <c r="E106"/>
      <c r="F106"/>
    </row>
    <row r="107" spans="5:12" ht="14.25" hidden="1" customHeight="1">
      <c r="E107"/>
      <c r="F107"/>
    </row>
    <row r="108" spans="5:12" ht="14.25" hidden="1" customHeight="1">
      <c r="E108"/>
      <c r="F108"/>
    </row>
    <row r="109" spans="5:12" ht="14.25" hidden="1" customHeight="1">
      <c r="E109"/>
      <c r="F109"/>
    </row>
    <row r="110" spans="5:12" ht="14.25" hidden="1" customHeight="1">
      <c r="E110"/>
      <c r="F110"/>
    </row>
    <row r="111" spans="5:12" ht="14.25" hidden="1" customHeight="1">
      <c r="E111"/>
      <c r="F111"/>
    </row>
    <row r="112" spans="5:12" ht="14.25" hidden="1" customHeight="1">
      <c r="E112"/>
      <c r="F112"/>
    </row>
    <row r="113" spans="5:12" ht="14.25" hidden="1" customHeight="1">
      <c r="E113"/>
      <c r="F113"/>
    </row>
    <row r="114" spans="5:12" ht="14.25" hidden="1" customHeight="1">
      <c r="G114" s="3"/>
      <c r="H114" s="3"/>
      <c r="I114" s="3"/>
      <c r="J114" s="3"/>
      <c r="K114" s="3"/>
      <c r="L114" s="3"/>
    </row>
    <row r="115" spans="5:12" ht="0" hidden="1" customHeight="1">
      <c r="G115" s="72" t="s">
        <v>546</v>
      </c>
      <c r="H115" s="73">
        <v>0.77</v>
      </c>
      <c r="I115" s="80">
        <v>1</v>
      </c>
    </row>
  </sheetData>
  <sheetProtection algorithmName="SHA-512" hashValue="8EJzJq3RzFPTlCYVqvgwwGJu/6b6NglU/5T/GabIo5puxvGeFTgS/eUr+0R/W64wFIlRkv/7rAnFzM6FoNyotw==" saltValue="4yGkaRTDJbsy7xpmqPrcdg==" spinCount="100000" sheet="1" objects="1" scenarios="1"/>
  <mergeCells count="3">
    <mergeCell ref="G16:I16"/>
    <mergeCell ref="G9:L11"/>
    <mergeCell ref="G63:K64"/>
  </mergeCells>
  <pageMargins left="0.7" right="0.7" top="0.75" bottom="0.75" header="0.3" footer="0.3"/>
  <pageSetup paperSize="8" scale="73"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B9375-688F-4D9A-83EE-4B03F0242B48}">
  <sheetPr>
    <tabColor rgb="FFAA2B77"/>
    <pageSetUpPr fitToPage="1"/>
  </sheetPr>
  <dimension ref="A1:AA109"/>
  <sheetViews>
    <sheetView showGridLines="0" zoomScale="85" zoomScaleNormal="85" workbookViewId="0">
      <selection activeCell="B9" sqref="B9"/>
    </sheetView>
  </sheetViews>
  <sheetFormatPr defaultColWidth="0" defaultRowHeight="13.5" customHeight="1" zeroHeight="1"/>
  <cols>
    <col min="1" max="1" width="3.7109375" style="3" customWidth="1"/>
    <col min="2" max="5" width="10.28515625" style="3" customWidth="1"/>
    <col min="6" max="6" width="3.7109375" style="3" customWidth="1"/>
    <col min="7" max="7" width="17.28515625" style="3" customWidth="1"/>
    <col min="8" max="8" width="34.42578125" style="3" customWidth="1"/>
    <col min="9" max="9" width="38.140625" style="3" customWidth="1"/>
    <col min="10" max="14" width="20.7109375" style="3" customWidth="1"/>
    <col min="15" max="15" width="23.28515625" style="3" hidden="1" customWidth="1"/>
    <col min="16" max="23" width="15.42578125" style="3" hidden="1" customWidth="1"/>
    <col min="24" max="24" width="14.42578125" style="3" hidden="1" customWidth="1"/>
    <col min="25" max="25" width="15" style="3" hidden="1" customWidth="1"/>
    <col min="26" max="26" width="13.140625" style="3" hidden="1" customWidth="1"/>
    <col min="27" max="27" width="14.42578125" style="3" hidden="1" customWidth="1"/>
    <col min="28" max="16384" width="9.85546875" style="3" hidden="1"/>
  </cols>
  <sheetData>
    <row r="1" spans="2:18" ht="13.5" customHeight="1"/>
    <row r="2" spans="2:18" ht="13.5" customHeight="1"/>
    <row r="3" spans="2:18" ht="13.5" customHeight="1">
      <c r="G3" s="38"/>
      <c r="H3" s="38"/>
      <c r="I3" s="38"/>
      <c r="J3" s="38"/>
      <c r="K3" s="38"/>
      <c r="L3" s="38"/>
      <c r="M3" s="38"/>
      <c r="N3" s="38"/>
    </row>
    <row r="4" spans="2:18" ht="13.5" customHeight="1">
      <c r="G4" s="38"/>
      <c r="H4" s="38"/>
      <c r="I4" s="38"/>
      <c r="J4" s="38"/>
      <c r="K4" s="38"/>
      <c r="L4" s="38"/>
      <c r="M4" s="38"/>
      <c r="N4" s="38"/>
    </row>
    <row r="5" spans="2:18" customFormat="1" ht="15">
      <c r="B5" s="232"/>
      <c r="C5" s="232"/>
      <c r="D5" s="232"/>
      <c r="E5" s="232"/>
      <c r="G5" s="235"/>
      <c r="H5" s="235"/>
      <c r="I5" s="235"/>
      <c r="J5" s="235"/>
      <c r="K5" s="235"/>
      <c r="L5" s="235"/>
      <c r="M5" s="235"/>
      <c r="N5" s="235"/>
      <c r="O5" s="3"/>
      <c r="P5" s="3"/>
      <c r="Q5" s="3"/>
      <c r="R5" s="3"/>
    </row>
    <row r="6" spans="2:18" customFormat="1" ht="20.25">
      <c r="B6" s="236" t="s">
        <v>0</v>
      </c>
      <c r="C6" s="235"/>
      <c r="D6" s="235"/>
      <c r="E6" s="235"/>
      <c r="F6" s="38"/>
      <c r="G6" s="236" t="s">
        <v>547</v>
      </c>
      <c r="H6" s="235"/>
      <c r="I6" s="235"/>
      <c r="J6" s="235"/>
      <c r="K6" s="235"/>
      <c r="L6" s="235"/>
      <c r="M6" s="235"/>
      <c r="N6" s="235"/>
      <c r="O6" s="38"/>
      <c r="P6" s="3"/>
      <c r="Q6" s="3"/>
      <c r="R6" s="3"/>
    </row>
    <row r="7" spans="2:18" customFormat="1" ht="15.75" thickBot="1">
      <c r="B7" s="233"/>
      <c r="C7" s="233"/>
      <c r="D7" s="233"/>
      <c r="E7" s="233"/>
      <c r="G7" s="237"/>
      <c r="H7" s="237"/>
      <c r="I7" s="237"/>
      <c r="J7" s="237"/>
      <c r="K7" s="237"/>
      <c r="L7" s="237"/>
      <c r="M7" s="237"/>
      <c r="N7" s="237"/>
      <c r="O7" s="3"/>
      <c r="P7" s="3"/>
      <c r="Q7" s="3"/>
      <c r="R7" s="3"/>
    </row>
    <row r="8" spans="2:18" ht="13.5" customHeight="1">
      <c r="G8" s="38"/>
      <c r="H8" s="38"/>
      <c r="I8" s="38"/>
      <c r="J8" s="38"/>
      <c r="K8" s="38"/>
      <c r="L8" s="38"/>
      <c r="M8" s="38"/>
      <c r="N8" s="38"/>
    </row>
    <row r="9" spans="2:18" ht="28.5" customHeight="1">
      <c r="G9" s="1550" t="s">
        <v>1107</v>
      </c>
      <c r="H9" s="1550"/>
      <c r="I9" s="1550"/>
      <c r="J9" s="1550"/>
      <c r="K9" s="1550"/>
      <c r="L9" s="1550"/>
      <c r="M9" s="1550"/>
      <c r="N9" s="1550"/>
      <c r="O9" s="38"/>
    </row>
    <row r="10" spans="2:18" ht="47.25" customHeight="1">
      <c r="G10" s="1550"/>
      <c r="H10" s="1550"/>
      <c r="I10" s="1550"/>
      <c r="J10" s="1550"/>
      <c r="K10" s="1550"/>
      <c r="L10" s="1550"/>
      <c r="M10" s="1550"/>
      <c r="N10" s="1550"/>
      <c r="O10" s="38"/>
    </row>
    <row r="11" spans="2:18" ht="13.5" customHeight="1">
      <c r="G11" s="38"/>
      <c r="H11" s="38"/>
      <c r="I11" s="38"/>
      <c r="J11" s="38"/>
      <c r="K11" s="38"/>
      <c r="L11" s="38"/>
      <c r="M11" s="38"/>
      <c r="N11" s="38"/>
      <c r="O11" s="38"/>
    </row>
    <row r="12" spans="2:18" ht="13.5" customHeight="1">
      <c r="G12" s="38"/>
      <c r="H12" s="38"/>
      <c r="I12" s="38"/>
      <c r="J12" s="38"/>
      <c r="K12" s="38"/>
      <c r="L12" s="38"/>
      <c r="M12" s="38"/>
      <c r="N12" s="38"/>
      <c r="O12" s="38"/>
    </row>
    <row r="13" spans="2:18" ht="15" customHeight="1">
      <c r="G13" s="313" t="s">
        <v>779</v>
      </c>
      <c r="H13" s="267"/>
      <c r="I13" s="267"/>
      <c r="J13" s="267"/>
      <c r="K13" s="267"/>
      <c r="L13" s="267"/>
      <c r="M13" s="267"/>
      <c r="N13" s="38"/>
      <c r="O13" s="38"/>
    </row>
    <row r="14" spans="2:18" ht="15" customHeight="1">
      <c r="G14" s="1565"/>
      <c r="H14" s="1566"/>
      <c r="I14" s="501"/>
      <c r="J14" s="1156" t="s">
        <v>395</v>
      </c>
      <c r="K14" s="1156" t="s">
        <v>401</v>
      </c>
      <c r="L14" s="267"/>
      <c r="M14" s="267"/>
      <c r="N14" s="38"/>
      <c r="O14" s="38"/>
      <c r="P14" s="24"/>
      <c r="Q14" s="24"/>
      <c r="R14" s="25"/>
    </row>
    <row r="15" spans="2:18" ht="15" customHeight="1">
      <c r="G15" s="1558" t="s">
        <v>1047</v>
      </c>
      <c r="H15" s="1559"/>
      <c r="I15" s="502"/>
      <c r="J15" s="1258">
        <v>3</v>
      </c>
      <c r="K15" s="1259">
        <v>3</v>
      </c>
      <c r="L15" s="267"/>
      <c r="M15" s="267"/>
      <c r="N15" s="38"/>
      <c r="O15" s="38"/>
      <c r="R15" s="26"/>
    </row>
    <row r="16" spans="2:18" ht="15" customHeight="1">
      <c r="G16" s="1564" t="s">
        <v>1048</v>
      </c>
      <c r="H16" s="1564"/>
      <c r="I16" s="1564"/>
      <c r="J16" s="267"/>
      <c r="K16" s="267"/>
      <c r="L16" s="267"/>
      <c r="M16" s="267"/>
      <c r="N16" s="38"/>
      <c r="O16" s="38"/>
      <c r="R16" s="27"/>
    </row>
    <row r="17" spans="7:22" ht="15" customHeight="1">
      <c r="G17" s="261"/>
      <c r="H17" s="328"/>
      <c r="I17" s="328"/>
      <c r="J17" s="267"/>
      <c r="K17" s="267"/>
      <c r="L17" s="267"/>
      <c r="M17" s="267"/>
      <c r="N17" s="38"/>
      <c r="O17" s="38"/>
      <c r="R17" s="27"/>
    </row>
    <row r="18" spans="7:22" ht="15" customHeight="1">
      <c r="G18" s="261"/>
      <c r="H18" s="328"/>
      <c r="I18" s="328"/>
      <c r="J18" s="267"/>
      <c r="K18" s="267"/>
      <c r="L18" s="267"/>
      <c r="M18" s="267"/>
      <c r="N18" s="38"/>
      <c r="O18" s="38"/>
      <c r="R18" s="27"/>
    </row>
    <row r="19" spans="7:22" ht="15" customHeight="1">
      <c r="G19" s="313" t="s">
        <v>548</v>
      </c>
      <c r="H19" s="267"/>
      <c r="I19" s="267"/>
      <c r="J19" s="267"/>
      <c r="K19" s="267"/>
      <c r="L19" s="267"/>
      <c r="M19" s="267"/>
      <c r="N19" s="38"/>
      <c r="O19" s="38"/>
      <c r="R19" s="4"/>
    </row>
    <row r="20" spans="7:22" ht="15" customHeight="1">
      <c r="G20" s="1556"/>
      <c r="H20" s="1557"/>
      <c r="I20" s="501"/>
      <c r="J20" s="1156" t="s">
        <v>395</v>
      </c>
      <c r="K20" s="1156" t="s">
        <v>401</v>
      </c>
      <c r="L20" s="1156" t="s">
        <v>402</v>
      </c>
      <c r="M20" s="1156" t="s">
        <v>403</v>
      </c>
      <c r="N20" s="102"/>
      <c r="O20" s="102"/>
      <c r="P20" s="25"/>
      <c r="S20" s="25"/>
      <c r="T20" s="25"/>
      <c r="U20" s="25"/>
      <c r="V20" s="25"/>
    </row>
    <row r="21" spans="7:22" ht="15" customHeight="1">
      <c r="G21" s="1560" t="s">
        <v>549</v>
      </c>
      <c r="H21" s="1561"/>
      <c r="I21" s="503"/>
      <c r="J21" s="1260">
        <v>0</v>
      </c>
      <c r="K21" s="1260">
        <v>0</v>
      </c>
      <c r="L21" s="1260">
        <v>0</v>
      </c>
      <c r="M21" s="1260">
        <v>0</v>
      </c>
      <c r="N21" s="103"/>
      <c r="O21" s="38"/>
      <c r="Q21" s="1"/>
      <c r="S21" s="1"/>
      <c r="T21" s="1"/>
      <c r="U21" s="1"/>
      <c r="V21" s="1"/>
    </row>
    <row r="22" spans="7:22" ht="15" customHeight="1">
      <c r="G22" s="1562" t="s">
        <v>1168</v>
      </c>
      <c r="H22" s="1563"/>
      <c r="I22" s="504"/>
      <c r="J22" s="1261">
        <v>33</v>
      </c>
      <c r="K22" s="1261">
        <v>29</v>
      </c>
      <c r="L22" s="1261">
        <v>17</v>
      </c>
      <c r="M22" s="1261">
        <v>40</v>
      </c>
      <c r="N22" s="103"/>
      <c r="O22" s="103"/>
      <c r="Q22" s="1"/>
      <c r="S22" s="1"/>
      <c r="T22" s="1"/>
      <c r="U22" s="1"/>
      <c r="V22" s="1"/>
    </row>
    <row r="23" spans="7:22" ht="15" customHeight="1">
      <c r="G23" s="261"/>
      <c r="H23" s="261"/>
      <c r="I23" s="328"/>
      <c r="J23" s="267"/>
      <c r="K23" s="267"/>
      <c r="L23" s="420"/>
      <c r="M23" s="420"/>
      <c r="N23" s="103"/>
      <c r="O23" s="38"/>
      <c r="Q23" s="1"/>
      <c r="S23" s="1"/>
      <c r="T23" s="1"/>
      <c r="U23" s="1"/>
      <c r="V23" s="1"/>
    </row>
    <row r="24" spans="7:22" ht="15" customHeight="1">
      <c r="G24" s="56"/>
      <c r="H24" s="56"/>
      <c r="I24" s="90"/>
      <c r="J24" s="38"/>
      <c r="K24" s="38"/>
      <c r="L24" s="103"/>
      <c r="M24" s="103"/>
      <c r="N24" s="103"/>
      <c r="O24" s="38"/>
      <c r="Q24" s="1"/>
      <c r="S24" s="1"/>
      <c r="T24" s="1"/>
      <c r="U24" s="1"/>
      <c r="V24" s="1"/>
    </row>
    <row r="25" spans="7:22" ht="15" customHeight="1">
      <c r="G25" s="239" t="s">
        <v>550</v>
      </c>
      <c r="H25" s="56"/>
      <c r="I25" s="90"/>
      <c r="J25" s="38"/>
      <c r="K25" s="38"/>
      <c r="L25" s="103"/>
      <c r="M25" s="103"/>
      <c r="N25" s="38"/>
      <c r="O25" s="38"/>
      <c r="Q25" s="1"/>
      <c r="S25" s="1"/>
      <c r="T25" s="1"/>
      <c r="U25" s="1"/>
      <c r="V25" s="1"/>
    </row>
    <row r="26" spans="7:22" ht="15" customHeight="1">
      <c r="G26" s="313" t="s">
        <v>1105</v>
      </c>
      <c r="H26" s="267"/>
      <c r="I26" s="267"/>
      <c r="J26" s="267"/>
      <c r="K26" s="267"/>
      <c r="L26" s="420"/>
      <c r="M26" s="420"/>
      <c r="N26" s="38"/>
      <c r="O26" s="38"/>
      <c r="Q26" s="1"/>
      <c r="S26" s="1"/>
      <c r="T26" s="1"/>
      <c r="U26" s="1"/>
      <c r="V26" s="1"/>
    </row>
    <row r="27" spans="7:22" ht="15" customHeight="1">
      <c r="G27" s="1565"/>
      <c r="H27" s="1566"/>
      <c r="I27" s="501"/>
      <c r="J27" s="1156" t="s">
        <v>395</v>
      </c>
      <c r="K27" s="1156" t="s">
        <v>401</v>
      </c>
      <c r="L27" s="1156" t="s">
        <v>402</v>
      </c>
      <c r="M27" s="1156" t="s">
        <v>403</v>
      </c>
      <c r="N27" s="38"/>
      <c r="O27" s="38"/>
      <c r="Q27" s="1"/>
      <c r="S27" s="1"/>
      <c r="T27" s="1"/>
      <c r="U27" s="1"/>
      <c r="V27" s="1"/>
    </row>
    <row r="28" spans="7:22" ht="15" customHeight="1">
      <c r="G28" s="373" t="s">
        <v>775</v>
      </c>
      <c r="H28" s="267"/>
      <c r="I28" s="402"/>
      <c r="J28" s="1260">
        <v>5</v>
      </c>
      <c r="K28" s="1260">
        <v>2</v>
      </c>
      <c r="L28" s="1260">
        <v>2</v>
      </c>
      <c r="M28" s="1260">
        <v>2</v>
      </c>
      <c r="N28" s="38"/>
      <c r="O28" s="38"/>
      <c r="Q28" s="1"/>
      <c r="S28" s="1"/>
      <c r="T28" s="1"/>
      <c r="U28" s="1"/>
      <c r="V28" s="1"/>
    </row>
    <row r="29" spans="7:22" ht="15" customHeight="1">
      <c r="G29" s="392" t="s">
        <v>776</v>
      </c>
      <c r="H29" s="505"/>
      <c r="I29" s="506"/>
      <c r="J29" s="1262">
        <v>1</v>
      </c>
      <c r="K29" s="1262">
        <v>1</v>
      </c>
      <c r="L29" s="1262">
        <v>1</v>
      </c>
      <c r="M29" s="1262">
        <v>1</v>
      </c>
      <c r="N29" s="38"/>
      <c r="O29" s="38"/>
      <c r="Q29" s="1"/>
      <c r="S29" s="1"/>
      <c r="T29" s="1"/>
      <c r="U29" s="1"/>
      <c r="V29" s="1"/>
    </row>
    <row r="30" spans="7:22" ht="15" customHeight="1">
      <c r="G30" s="261"/>
      <c r="H30" s="261"/>
      <c r="I30" s="328"/>
      <c r="J30" s="267"/>
      <c r="K30" s="267"/>
      <c r="L30" s="420"/>
      <c r="M30" s="420"/>
      <c r="N30" s="38"/>
      <c r="O30" s="38"/>
      <c r="Q30" s="1"/>
      <c r="S30" s="1"/>
      <c r="T30" s="1"/>
      <c r="U30" s="1"/>
      <c r="V30" s="1"/>
    </row>
    <row r="31" spans="7:22" ht="15" customHeight="1">
      <c r="G31" s="56"/>
      <c r="H31" s="56"/>
      <c r="I31" s="90"/>
      <c r="J31" s="38"/>
      <c r="K31" s="38"/>
      <c r="L31" s="103"/>
      <c r="M31" s="103"/>
      <c r="N31" s="103"/>
      <c r="O31" s="38"/>
      <c r="Q31" s="1"/>
      <c r="S31" s="1"/>
      <c r="T31" s="1"/>
      <c r="U31" s="1"/>
      <c r="V31" s="1"/>
    </row>
    <row r="32" spans="7:22" ht="15" customHeight="1">
      <c r="G32" s="239" t="s">
        <v>551</v>
      </c>
      <c r="H32" s="56"/>
      <c r="I32" s="90"/>
      <c r="J32" s="38"/>
      <c r="K32" s="38"/>
      <c r="L32" s="103"/>
      <c r="M32" s="103"/>
      <c r="N32" s="103"/>
      <c r="O32" s="38"/>
      <c r="Q32" s="1"/>
      <c r="S32" s="1"/>
      <c r="T32" s="1"/>
      <c r="U32" s="1"/>
      <c r="V32" s="1"/>
    </row>
    <row r="33" spans="7:22" ht="15" customHeight="1">
      <c r="G33" s="313" t="s">
        <v>1106</v>
      </c>
      <c r="H33" s="267"/>
      <c r="I33" s="267"/>
      <c r="J33" s="267"/>
      <c r="K33" s="267"/>
      <c r="L33" s="420"/>
      <c r="M33" s="420"/>
      <c r="N33" s="420"/>
      <c r="O33" s="38"/>
      <c r="Q33" s="1"/>
      <c r="S33" s="1"/>
      <c r="T33" s="1"/>
      <c r="U33" s="1"/>
      <c r="V33" s="1"/>
    </row>
    <row r="34" spans="7:22" ht="15" customHeight="1">
      <c r="G34" s="372"/>
      <c r="H34" s="507"/>
      <c r="I34" s="508"/>
      <c r="J34" s="1156" t="s">
        <v>395</v>
      </c>
      <c r="K34" s="1156" t="s">
        <v>401</v>
      </c>
      <c r="L34" s="1156" t="s">
        <v>402</v>
      </c>
      <c r="M34" s="1156" t="s">
        <v>403</v>
      </c>
      <c r="N34" s="420"/>
      <c r="O34" s="38"/>
      <c r="Q34" s="1"/>
      <c r="S34" s="1"/>
      <c r="T34" s="1"/>
      <c r="U34" s="1"/>
      <c r="V34" s="1"/>
    </row>
    <row r="35" spans="7:22" ht="15" customHeight="1">
      <c r="G35" s="373" t="s">
        <v>552</v>
      </c>
      <c r="H35" s="267"/>
      <c r="I35" s="267"/>
      <c r="J35" s="1260">
        <v>0</v>
      </c>
      <c r="K35" s="1260">
        <v>0</v>
      </c>
      <c r="L35" s="1260">
        <v>0</v>
      </c>
      <c r="M35" s="1260">
        <v>0</v>
      </c>
      <c r="N35" s="420"/>
      <c r="O35" s="38"/>
      <c r="Q35" s="1"/>
      <c r="S35" s="1"/>
      <c r="T35" s="1"/>
      <c r="U35" s="1"/>
      <c r="V35" s="1"/>
    </row>
    <row r="36" spans="7:22" ht="15" customHeight="1">
      <c r="G36" s="392" t="s">
        <v>553</v>
      </c>
      <c r="H36" s="505"/>
      <c r="I36" s="510"/>
      <c r="J36" s="1261">
        <v>0</v>
      </c>
      <c r="K36" s="1261">
        <v>0</v>
      </c>
      <c r="L36" s="1261">
        <v>0</v>
      </c>
      <c r="M36" s="1261">
        <v>0</v>
      </c>
      <c r="N36" s="420"/>
      <c r="O36" s="38"/>
      <c r="Q36" s="1"/>
      <c r="S36" s="1"/>
      <c r="T36" s="1"/>
      <c r="U36" s="1"/>
      <c r="V36" s="1"/>
    </row>
    <row r="37" spans="7:22" ht="15" customHeight="1">
      <c r="G37" s="257"/>
      <c r="H37" s="257"/>
      <c r="I37" s="421"/>
      <c r="J37" s="421"/>
      <c r="K37" s="267"/>
      <c r="L37" s="420"/>
      <c r="M37" s="420"/>
      <c r="N37" s="420"/>
      <c r="O37" s="38"/>
      <c r="Q37" s="1"/>
      <c r="S37" s="1"/>
      <c r="T37" s="1"/>
      <c r="U37" s="1"/>
      <c r="V37" s="1"/>
    </row>
    <row r="38" spans="7:22" ht="15" customHeight="1">
      <c r="G38" s="257"/>
      <c r="H38" s="257"/>
      <c r="I38" s="421"/>
      <c r="J38" s="421"/>
      <c r="K38" s="267"/>
      <c r="L38" s="420"/>
      <c r="M38" s="420"/>
      <c r="N38" s="420"/>
      <c r="O38" s="38"/>
      <c r="Q38" s="1"/>
      <c r="S38" s="1"/>
      <c r="T38" s="1"/>
      <c r="U38" s="1"/>
      <c r="V38" s="1"/>
    </row>
    <row r="39" spans="7:22" ht="15" customHeight="1">
      <c r="G39" s="239" t="s">
        <v>554</v>
      </c>
      <c r="H39" s="104"/>
      <c r="I39" s="105"/>
      <c r="J39" s="56"/>
      <c r="K39" s="56"/>
      <c r="L39" s="105"/>
      <c r="M39" s="51"/>
      <c r="N39" s="51"/>
      <c r="O39" s="51"/>
      <c r="P39" s="22"/>
      <c r="Q39" s="5"/>
      <c r="R39" s="5"/>
      <c r="S39" s="22"/>
      <c r="T39" s="6"/>
      <c r="U39" s="6"/>
      <c r="V39" s="28"/>
    </row>
    <row r="40" spans="7:22" ht="15" customHeight="1">
      <c r="G40" s="306" t="s">
        <v>1104</v>
      </c>
      <c r="H40" s="262"/>
      <c r="I40" s="258"/>
      <c r="J40" s="261"/>
      <c r="K40" s="261"/>
      <c r="L40" s="258"/>
      <c r="M40" s="285"/>
      <c r="N40" s="51"/>
      <c r="O40" s="51"/>
      <c r="P40" s="22"/>
      <c r="Q40" s="5"/>
      <c r="R40" s="5"/>
      <c r="S40" s="22"/>
      <c r="T40" s="6"/>
      <c r="U40" s="6"/>
      <c r="V40" s="28"/>
    </row>
    <row r="41" spans="7:22" ht="15" customHeight="1">
      <c r="G41" s="1556"/>
      <c r="H41" s="1557"/>
      <c r="I41" s="509"/>
      <c r="J41" s="1156" t="s">
        <v>395</v>
      </c>
      <c r="K41" s="1156" t="s">
        <v>401</v>
      </c>
      <c r="L41" s="1156" t="s">
        <v>402</v>
      </c>
      <c r="M41" s="1156" t="s">
        <v>403</v>
      </c>
      <c r="N41" s="51"/>
      <c r="O41" s="51"/>
      <c r="P41" s="22"/>
      <c r="Q41" s="5"/>
      <c r="R41" s="5"/>
      <c r="S41" s="22"/>
      <c r="T41" s="6"/>
      <c r="U41" s="6"/>
      <c r="V41" s="28"/>
    </row>
    <row r="42" spans="7:22" ht="15" customHeight="1">
      <c r="G42" s="380" t="s">
        <v>555</v>
      </c>
      <c r="H42" s="381"/>
      <c r="I42" s="381"/>
      <c r="J42" s="1259">
        <v>0</v>
      </c>
      <c r="K42" s="1259">
        <v>0</v>
      </c>
      <c r="L42" s="1259">
        <v>0</v>
      </c>
      <c r="M42" s="1259">
        <v>0</v>
      </c>
      <c r="N42" s="51"/>
      <c r="O42" s="51"/>
      <c r="P42" s="22"/>
      <c r="Q42" s="5"/>
      <c r="R42" s="5"/>
      <c r="S42" s="22"/>
      <c r="T42" s="6"/>
      <c r="U42" s="6"/>
      <c r="V42" s="28"/>
    </row>
    <row r="43" spans="7:22" ht="15" customHeight="1">
      <c r="G43" s="267"/>
      <c r="H43" s="267"/>
      <c r="I43" s="267"/>
      <c r="J43" s="285"/>
      <c r="K43" s="285"/>
      <c r="L43" s="285"/>
      <c r="M43" s="285"/>
      <c r="N43" s="51"/>
      <c r="O43" s="51"/>
      <c r="P43" s="22"/>
      <c r="Q43" s="5"/>
      <c r="R43" s="5"/>
      <c r="S43" s="22"/>
      <c r="T43" s="6"/>
      <c r="U43" s="6"/>
      <c r="V43" s="28"/>
    </row>
    <row r="44" spans="7:22" ht="15" customHeight="1">
      <c r="G44" s="38"/>
      <c r="H44" s="38"/>
      <c r="I44" s="38"/>
      <c r="J44" s="51"/>
      <c r="K44" s="51"/>
      <c r="L44" s="51"/>
      <c r="M44" s="51"/>
      <c r="N44" s="62"/>
      <c r="O44" s="51"/>
      <c r="P44" s="22"/>
      <c r="Q44" s="5"/>
      <c r="R44" s="5"/>
      <c r="S44" s="22"/>
      <c r="T44" s="6"/>
      <c r="U44" s="6"/>
      <c r="V44" s="28"/>
    </row>
    <row r="45" spans="7:22" ht="15" customHeight="1">
      <c r="G45" s="239" t="s">
        <v>556</v>
      </c>
      <c r="H45" s="104"/>
      <c r="I45" s="105"/>
      <c r="J45" s="56"/>
      <c r="K45" s="56"/>
      <c r="L45" s="105"/>
      <c r="M45" s="51"/>
      <c r="N45" s="51"/>
      <c r="O45" s="51"/>
      <c r="P45" s="22"/>
      <c r="Q45" s="5"/>
      <c r="R45" s="5"/>
      <c r="S45" s="22"/>
      <c r="T45" s="6"/>
      <c r="U45" s="6"/>
      <c r="V45" s="28"/>
    </row>
    <row r="46" spans="7:22" ht="15" customHeight="1">
      <c r="G46" s="306" t="s">
        <v>780</v>
      </c>
      <c r="H46" s="262"/>
      <c r="I46" s="258"/>
      <c r="J46" s="261"/>
      <c r="K46" s="261"/>
      <c r="L46" s="258"/>
      <c r="M46" s="285"/>
      <c r="N46" s="51"/>
      <c r="O46" s="51"/>
      <c r="P46" s="22"/>
      <c r="Q46" s="5"/>
      <c r="R46" s="5"/>
      <c r="S46" s="22"/>
      <c r="T46" s="6"/>
      <c r="U46" s="6"/>
      <c r="V46" s="28"/>
    </row>
    <row r="47" spans="7:22" ht="15" customHeight="1">
      <c r="G47" s="1556"/>
      <c r="H47" s="1557"/>
      <c r="I47" s="509"/>
      <c r="J47" s="1156" t="s">
        <v>395</v>
      </c>
      <c r="K47" s="1156" t="s">
        <v>401</v>
      </c>
      <c r="L47" s="1156" t="s">
        <v>402</v>
      </c>
      <c r="M47" s="1156" t="s">
        <v>403</v>
      </c>
      <c r="N47" s="51"/>
      <c r="O47" s="51"/>
      <c r="P47" s="22"/>
      <c r="Q47" s="5"/>
      <c r="R47" s="5"/>
      <c r="S47" s="22"/>
      <c r="T47" s="6"/>
      <c r="U47" s="6"/>
      <c r="V47" s="28"/>
    </row>
    <row r="48" spans="7:22" ht="15" customHeight="1">
      <c r="G48" s="1553" t="s">
        <v>777</v>
      </c>
      <c r="H48" s="1554"/>
      <c r="I48" s="1555"/>
      <c r="J48" s="1263">
        <v>1</v>
      </c>
      <c r="K48" s="1263">
        <v>0.81</v>
      </c>
      <c r="L48" s="1263">
        <v>1</v>
      </c>
      <c r="M48" s="1263">
        <v>1</v>
      </c>
      <c r="N48" s="51"/>
      <c r="O48" s="51"/>
      <c r="P48" s="22"/>
      <c r="Q48" s="5"/>
      <c r="R48" s="5"/>
      <c r="S48" s="22"/>
      <c r="T48" s="6"/>
      <c r="U48" s="6"/>
      <c r="V48" s="28"/>
    </row>
    <row r="49" spans="7:22" ht="15" customHeight="1">
      <c r="G49" s="38"/>
      <c r="H49" s="38"/>
      <c r="I49" s="38"/>
      <c r="J49" s="51"/>
      <c r="K49" s="51"/>
      <c r="L49" s="51"/>
      <c r="M49" s="51"/>
      <c r="N49" s="51"/>
      <c r="O49" s="5"/>
      <c r="P49" s="22"/>
      <c r="Q49" s="5"/>
      <c r="R49" s="5"/>
      <c r="S49" s="22"/>
      <c r="T49" s="6"/>
      <c r="U49" s="6"/>
      <c r="V49" s="28"/>
    </row>
    <row r="50" spans="7:22" ht="13.5" customHeight="1">
      <c r="G50" s="38"/>
      <c r="H50" s="38"/>
      <c r="I50" s="38"/>
      <c r="J50" s="51"/>
      <c r="K50" s="51"/>
      <c r="L50" s="51"/>
      <c r="M50" s="51"/>
      <c r="N50" s="51"/>
      <c r="O50" s="5"/>
      <c r="P50" s="22"/>
      <c r="Q50" s="5"/>
      <c r="R50" s="5"/>
      <c r="S50" s="22"/>
      <c r="T50" s="6"/>
      <c r="U50" s="6"/>
      <c r="V50" s="28"/>
    </row>
    <row r="51" spans="7:22" ht="13.5" customHeight="1">
      <c r="G51" s="38"/>
      <c r="H51" s="38"/>
      <c r="I51" s="38"/>
      <c r="J51" s="51"/>
      <c r="K51" s="51"/>
      <c r="L51" s="51"/>
      <c r="M51" s="51"/>
      <c r="N51" s="51"/>
      <c r="O51" s="5"/>
      <c r="P51" s="22"/>
      <c r="Q51" s="5"/>
      <c r="R51" s="5"/>
      <c r="S51" s="22"/>
      <c r="T51" s="6"/>
      <c r="U51" s="6"/>
      <c r="V51" s="28"/>
    </row>
    <row r="52" spans="7:22" ht="13.5" customHeight="1">
      <c r="G52" s="38"/>
      <c r="H52" s="38"/>
      <c r="I52" s="38"/>
      <c r="J52" s="51"/>
      <c r="K52" s="51"/>
      <c r="L52" s="51"/>
      <c r="M52" s="51"/>
      <c r="N52" s="51"/>
      <c r="O52" s="5"/>
      <c r="P52" s="22"/>
      <c r="Q52" s="5"/>
      <c r="R52" s="5"/>
      <c r="S52" s="22"/>
      <c r="T52" s="6"/>
      <c r="U52" s="6"/>
      <c r="V52" s="28"/>
    </row>
    <row r="53" spans="7:22" ht="13.5" customHeight="1">
      <c r="G53" s="38"/>
      <c r="H53" s="38"/>
      <c r="I53" s="38"/>
      <c r="J53" s="51"/>
      <c r="K53" s="51"/>
      <c r="L53" s="51"/>
      <c r="M53" s="51"/>
      <c r="N53" s="51"/>
      <c r="O53" s="5"/>
      <c r="P53" s="22"/>
      <c r="Q53" s="5"/>
      <c r="R53" s="5"/>
      <c r="S53" s="22"/>
      <c r="T53" s="6"/>
      <c r="U53" s="6"/>
      <c r="V53" s="28"/>
    </row>
    <row r="54" spans="7:22" ht="13.5" customHeight="1">
      <c r="G54" s="38"/>
      <c r="H54" s="38"/>
      <c r="I54" s="38"/>
      <c r="J54" s="51"/>
      <c r="K54" s="51"/>
      <c r="L54" s="51"/>
      <c r="M54" s="51"/>
      <c r="N54" s="51"/>
      <c r="O54" s="5"/>
      <c r="P54" s="22"/>
      <c r="Q54" s="5"/>
      <c r="R54" s="5"/>
      <c r="S54" s="22"/>
      <c r="T54" s="6"/>
      <c r="U54" s="6"/>
      <c r="V54" s="28"/>
    </row>
    <row r="55" spans="7:22" ht="13.5" customHeight="1">
      <c r="G55" s="38"/>
      <c r="H55" s="38"/>
      <c r="I55" s="38"/>
      <c r="J55" s="51"/>
      <c r="K55" s="51"/>
      <c r="L55" s="51"/>
      <c r="M55" s="51"/>
      <c r="N55" s="51"/>
      <c r="O55" s="5"/>
      <c r="P55" s="22"/>
      <c r="Q55" s="5"/>
      <c r="R55" s="5"/>
      <c r="S55" s="22"/>
      <c r="T55" s="6"/>
      <c r="U55" s="6"/>
      <c r="V55" s="28"/>
    </row>
    <row r="56" spans="7:22" ht="13.5" customHeight="1">
      <c r="G56" s="38"/>
      <c r="H56" s="38"/>
      <c r="I56" s="38"/>
      <c r="J56" s="51"/>
      <c r="K56" s="51"/>
      <c r="L56" s="51"/>
      <c r="M56" s="51"/>
      <c r="N56" s="51"/>
      <c r="O56" s="5"/>
      <c r="P56" s="22"/>
      <c r="Q56" s="5"/>
      <c r="R56" s="5"/>
      <c r="S56" s="22"/>
      <c r="T56" s="6"/>
      <c r="U56" s="6"/>
      <c r="V56" s="28"/>
    </row>
    <row r="57" spans="7:22" ht="13.5" customHeight="1">
      <c r="G57" s="38"/>
      <c r="H57" s="38"/>
      <c r="I57" s="38"/>
      <c r="J57" s="51"/>
      <c r="K57" s="51"/>
      <c r="L57" s="51"/>
      <c r="M57" s="51"/>
      <c r="N57" s="51"/>
      <c r="O57" s="5"/>
      <c r="P57" s="22"/>
      <c r="Q57" s="5"/>
      <c r="R57" s="5"/>
      <c r="S57" s="22"/>
      <c r="T57" s="6"/>
      <c r="U57" s="6"/>
      <c r="V57" s="28"/>
    </row>
    <row r="58" spans="7:22" ht="13.5" customHeight="1">
      <c r="G58" s="38"/>
      <c r="H58" s="38"/>
      <c r="I58" s="38"/>
      <c r="J58" s="51"/>
      <c r="K58" s="51"/>
      <c r="L58" s="51"/>
      <c r="M58" s="51"/>
      <c r="N58" s="51"/>
      <c r="O58" s="5"/>
      <c r="P58" s="22"/>
      <c r="Q58" s="5"/>
      <c r="R58" s="5"/>
      <c r="S58" s="22"/>
      <c r="T58" s="6"/>
      <c r="U58" s="6"/>
      <c r="V58" s="28"/>
    </row>
    <row r="59" spans="7:22" ht="13.5" customHeight="1">
      <c r="G59" s="38"/>
      <c r="H59" s="38"/>
      <c r="I59" s="38"/>
      <c r="J59" s="51"/>
      <c r="K59" s="51"/>
      <c r="L59" s="51"/>
      <c r="M59" s="51"/>
      <c r="N59" s="51"/>
      <c r="O59" s="5"/>
      <c r="P59" s="22"/>
      <c r="Q59" s="5"/>
      <c r="R59" s="5"/>
      <c r="S59" s="22"/>
      <c r="T59" s="6"/>
      <c r="U59" s="6"/>
      <c r="V59" s="28"/>
    </row>
    <row r="60" spans="7:22" ht="13.5" customHeight="1">
      <c r="G60" s="38"/>
      <c r="H60" s="38"/>
      <c r="I60" s="38"/>
      <c r="J60" s="51"/>
      <c r="K60" s="51"/>
      <c r="L60" s="51"/>
      <c r="M60" s="51"/>
      <c r="N60" s="51"/>
      <c r="O60" s="5"/>
      <c r="P60" s="22"/>
      <c r="Q60" s="5"/>
      <c r="R60" s="5"/>
      <c r="S60" s="22"/>
      <c r="T60" s="6"/>
      <c r="U60" s="6"/>
      <c r="V60" s="28"/>
    </row>
    <row r="61" spans="7:22" ht="13.5" customHeight="1">
      <c r="G61" s="38"/>
      <c r="H61" s="38"/>
      <c r="I61" s="38"/>
      <c r="J61" s="51"/>
      <c r="K61" s="51"/>
      <c r="L61" s="51"/>
      <c r="M61" s="51"/>
      <c r="N61" s="51"/>
      <c r="O61" s="5"/>
      <c r="P61" s="22"/>
      <c r="Q61" s="5"/>
      <c r="R61" s="5"/>
      <c r="S61" s="22"/>
      <c r="T61" s="6"/>
      <c r="U61" s="6"/>
      <c r="V61" s="28"/>
    </row>
    <row r="62" spans="7:22" ht="13.5" customHeight="1">
      <c r="G62" s="38"/>
      <c r="H62" s="38"/>
      <c r="I62" s="38"/>
      <c r="J62" s="51"/>
      <c r="K62" s="51"/>
      <c r="L62" s="51"/>
      <c r="M62" s="51"/>
      <c r="N62" s="51"/>
      <c r="O62" s="5"/>
      <c r="P62" s="22"/>
      <c r="Q62" s="5"/>
      <c r="R62" s="5"/>
      <c r="S62" s="22"/>
      <c r="T62" s="6"/>
      <c r="U62" s="6"/>
      <c r="V62" s="28"/>
    </row>
    <row r="63" spans="7:22" ht="13.5" customHeight="1">
      <c r="G63" s="38"/>
      <c r="H63" s="38"/>
      <c r="I63" s="38"/>
      <c r="J63" s="51"/>
      <c r="K63" s="51"/>
      <c r="L63" s="51"/>
      <c r="M63" s="51"/>
      <c r="N63" s="51"/>
      <c r="O63" s="5"/>
      <c r="P63" s="22"/>
      <c r="Q63" s="5"/>
      <c r="R63" s="5"/>
      <c r="S63" s="22"/>
      <c r="T63" s="6"/>
      <c r="U63" s="6"/>
      <c r="V63" s="28"/>
    </row>
    <row r="64" spans="7:22" ht="13.5" customHeight="1">
      <c r="G64" s="38"/>
      <c r="H64" s="38"/>
      <c r="I64" s="38"/>
      <c r="J64" s="51"/>
      <c r="K64" s="51"/>
      <c r="L64" s="51"/>
      <c r="M64" s="51"/>
      <c r="N64" s="51"/>
      <c r="O64" s="5"/>
      <c r="P64" s="22"/>
      <c r="Q64" s="5"/>
      <c r="R64" s="5"/>
      <c r="S64" s="22"/>
      <c r="T64" s="6"/>
      <c r="U64" s="6"/>
      <c r="V64" s="28"/>
    </row>
    <row r="65" spans="7:22" ht="13.5" customHeight="1">
      <c r="G65" s="38"/>
      <c r="H65" s="38"/>
      <c r="I65" s="38"/>
      <c r="J65" s="51"/>
      <c r="K65" s="51"/>
      <c r="L65" s="51"/>
      <c r="M65" s="51"/>
      <c r="N65" s="51"/>
      <c r="O65" s="5"/>
      <c r="P65" s="22"/>
      <c r="Q65" s="5"/>
      <c r="R65" s="5"/>
      <c r="S65" s="22"/>
      <c r="T65" s="6"/>
      <c r="U65" s="6"/>
      <c r="V65" s="28"/>
    </row>
    <row r="66" spans="7:22" ht="13.5" customHeight="1">
      <c r="G66" s="38"/>
      <c r="H66" s="38"/>
      <c r="I66" s="38"/>
      <c r="J66" s="51"/>
      <c r="K66" s="51"/>
      <c r="L66" s="51"/>
      <c r="M66" s="51"/>
      <c r="N66" s="51"/>
      <c r="O66" s="5"/>
      <c r="P66" s="22"/>
      <c r="Q66" s="5"/>
      <c r="R66" s="5"/>
      <c r="S66" s="22"/>
      <c r="T66" s="6"/>
      <c r="U66" s="6"/>
      <c r="V66" s="28"/>
    </row>
    <row r="67" spans="7:22" ht="13.5" customHeight="1">
      <c r="G67" s="38"/>
      <c r="H67" s="38"/>
      <c r="I67" s="38"/>
      <c r="J67" s="51"/>
      <c r="K67" s="51"/>
      <c r="L67" s="51"/>
      <c r="M67" s="51"/>
      <c r="N67" s="51"/>
      <c r="O67" s="5"/>
      <c r="P67" s="22"/>
      <c r="Q67" s="5"/>
      <c r="R67" s="5"/>
      <c r="S67" s="22"/>
      <c r="T67" s="6"/>
      <c r="U67" s="6"/>
      <c r="V67" s="28"/>
    </row>
    <row r="68" spans="7:22" ht="13.5" customHeight="1">
      <c r="G68" s="38"/>
      <c r="H68" s="38"/>
      <c r="I68" s="38"/>
      <c r="J68" s="51"/>
      <c r="K68" s="51"/>
      <c r="L68" s="51"/>
      <c r="M68" s="51"/>
      <c r="N68" s="51"/>
      <c r="O68" s="5"/>
      <c r="P68" s="22"/>
      <c r="Q68" s="5"/>
      <c r="R68" s="5"/>
      <c r="S68" s="22"/>
      <c r="T68" s="6"/>
      <c r="U68" s="6"/>
      <c r="V68" s="28"/>
    </row>
    <row r="69" spans="7:22" ht="13.5" customHeight="1">
      <c r="G69" s="38"/>
      <c r="H69" s="38"/>
      <c r="I69" s="38"/>
      <c r="J69" s="51"/>
      <c r="K69" s="51"/>
      <c r="L69" s="51"/>
      <c r="M69" s="51"/>
      <c r="N69" s="51"/>
      <c r="O69" s="5"/>
      <c r="P69" s="22"/>
      <c r="Q69" s="5"/>
      <c r="R69" s="5"/>
      <c r="S69" s="22"/>
      <c r="T69" s="6"/>
      <c r="U69" s="6"/>
      <c r="V69" s="28"/>
    </row>
    <row r="70" spans="7:22" ht="13.5" customHeight="1">
      <c r="G70" s="38"/>
      <c r="H70" s="38"/>
      <c r="I70" s="38"/>
      <c r="J70" s="51"/>
      <c r="K70" s="51"/>
      <c r="L70" s="51"/>
      <c r="M70" s="51"/>
      <c r="N70" s="51"/>
      <c r="O70" s="5"/>
      <c r="P70" s="22"/>
      <c r="Q70" s="5"/>
      <c r="R70" s="5"/>
      <c r="S70" s="22"/>
      <c r="T70" s="6"/>
      <c r="U70" s="6"/>
      <c r="V70" s="28"/>
    </row>
    <row r="71" spans="7:22" ht="13.5" hidden="1" customHeight="1">
      <c r="G71" s="38"/>
      <c r="H71" s="38"/>
      <c r="I71" s="38"/>
      <c r="J71" s="51"/>
      <c r="K71" s="51"/>
      <c r="L71" s="51"/>
      <c r="M71" s="51"/>
      <c r="N71" s="51"/>
      <c r="O71" s="5"/>
      <c r="P71" s="22"/>
      <c r="Q71" s="5"/>
      <c r="R71" s="5"/>
      <c r="S71" s="22"/>
      <c r="T71" s="6"/>
      <c r="U71" s="6"/>
      <c r="V71" s="28"/>
    </row>
    <row r="72" spans="7:22" ht="13.5" hidden="1" customHeight="1">
      <c r="G72" s="38"/>
      <c r="H72" s="38"/>
      <c r="I72" s="38"/>
      <c r="J72" s="51"/>
      <c r="K72" s="51"/>
      <c r="L72" s="51"/>
      <c r="M72" s="51"/>
      <c r="N72" s="51"/>
      <c r="O72" s="5"/>
      <c r="P72" s="22"/>
      <c r="Q72" s="5"/>
      <c r="R72" s="5"/>
      <c r="S72" s="22"/>
      <c r="T72" s="6"/>
      <c r="U72" s="6"/>
      <c r="V72" s="28"/>
    </row>
    <row r="73" spans="7:22" ht="13.5" hidden="1" customHeight="1">
      <c r="G73" s="38"/>
      <c r="H73" s="38"/>
      <c r="I73" s="38"/>
      <c r="J73" s="51"/>
      <c r="K73" s="51"/>
      <c r="L73" s="51"/>
      <c r="M73" s="51"/>
      <c r="N73" s="51"/>
      <c r="O73" s="5"/>
      <c r="P73" s="22"/>
      <c r="Q73" s="5"/>
      <c r="R73" s="5"/>
      <c r="S73" s="22"/>
      <c r="T73" s="6"/>
      <c r="U73" s="6"/>
      <c r="V73" s="28"/>
    </row>
    <row r="74" spans="7:22" ht="13.5" hidden="1" customHeight="1">
      <c r="G74" s="38"/>
      <c r="H74" s="38"/>
      <c r="I74" s="38"/>
      <c r="J74" s="51"/>
      <c r="K74" s="51"/>
      <c r="L74" s="51"/>
      <c r="M74" s="51"/>
      <c r="N74" s="51"/>
      <c r="O74" s="5"/>
      <c r="P74" s="22"/>
      <c r="Q74" s="5"/>
      <c r="R74" s="5"/>
      <c r="S74" s="22"/>
      <c r="T74" s="6"/>
      <c r="U74" s="6"/>
      <c r="V74" s="28"/>
    </row>
    <row r="75" spans="7:22" ht="13.5" hidden="1" customHeight="1">
      <c r="G75" s="38"/>
      <c r="H75" s="38"/>
      <c r="I75" s="38"/>
      <c r="J75" s="51"/>
      <c r="K75" s="51"/>
      <c r="L75" s="51"/>
      <c r="M75" s="51"/>
      <c r="N75" s="51"/>
      <c r="O75" s="5"/>
      <c r="P75" s="22"/>
      <c r="Q75" s="5"/>
      <c r="R75" s="5"/>
      <c r="S75" s="22"/>
      <c r="T75" s="6"/>
      <c r="U75" s="6"/>
      <c r="V75" s="28"/>
    </row>
    <row r="76" spans="7:22" ht="13.5" hidden="1" customHeight="1">
      <c r="G76" s="38"/>
      <c r="H76" s="38"/>
      <c r="I76" s="38"/>
      <c r="J76" s="51"/>
      <c r="K76" s="51"/>
      <c r="L76" s="51"/>
      <c r="M76" s="51"/>
      <c r="N76" s="51"/>
      <c r="O76" s="5"/>
      <c r="P76" s="22"/>
      <c r="Q76" s="5"/>
      <c r="R76" s="5"/>
      <c r="S76" s="22"/>
      <c r="T76" s="6"/>
      <c r="U76" s="6"/>
      <c r="V76" s="28"/>
    </row>
    <row r="77" spans="7:22" ht="13.5" hidden="1" customHeight="1">
      <c r="G77" s="38"/>
      <c r="H77" s="38"/>
      <c r="I77" s="38"/>
      <c r="J77" s="51"/>
      <c r="K77" s="51"/>
      <c r="L77" s="51"/>
      <c r="M77" s="51"/>
      <c r="N77" s="51"/>
      <c r="O77" s="5"/>
      <c r="P77" s="22"/>
      <c r="Q77" s="5"/>
      <c r="R77" s="5"/>
      <c r="S77" s="22"/>
      <c r="T77" s="6"/>
      <c r="U77" s="6"/>
      <c r="V77" s="28"/>
    </row>
    <row r="78" spans="7:22" ht="13.5" hidden="1" customHeight="1">
      <c r="G78" s="38"/>
      <c r="H78" s="38"/>
      <c r="I78" s="38"/>
      <c r="J78" s="51"/>
      <c r="K78" s="51"/>
      <c r="L78" s="51"/>
      <c r="M78" s="51"/>
      <c r="N78" s="51"/>
      <c r="O78" s="5"/>
      <c r="P78" s="22"/>
      <c r="Q78" s="5"/>
      <c r="R78" s="5"/>
      <c r="S78" s="22"/>
      <c r="T78" s="6"/>
      <c r="U78" s="6"/>
      <c r="V78" s="28"/>
    </row>
    <row r="79" spans="7:22" ht="13.5" hidden="1" customHeight="1">
      <c r="G79" s="38"/>
      <c r="H79" s="38"/>
      <c r="I79" s="38"/>
      <c r="J79" s="51"/>
      <c r="K79" s="51"/>
      <c r="L79" s="51"/>
      <c r="M79" s="51"/>
      <c r="N79" s="62"/>
      <c r="O79" s="5"/>
      <c r="P79" s="22"/>
      <c r="Q79" s="5"/>
      <c r="R79" s="5"/>
      <c r="S79" s="22"/>
      <c r="T79" s="6"/>
      <c r="U79" s="6"/>
      <c r="V79" s="28"/>
    </row>
    <row r="80" spans="7:22" ht="13.5" hidden="1" customHeight="1">
      <c r="G80" s="56"/>
      <c r="H80" s="56"/>
      <c r="I80" s="105"/>
      <c r="J80" s="56"/>
      <c r="K80" s="56"/>
      <c r="L80" s="105"/>
      <c r="M80" s="51"/>
      <c r="N80" s="51"/>
      <c r="O80" s="5"/>
      <c r="P80" s="22"/>
      <c r="Q80" s="5"/>
      <c r="R80" s="5"/>
      <c r="S80" s="22"/>
      <c r="T80" s="6"/>
      <c r="U80" s="6"/>
      <c r="V80" s="28"/>
    </row>
    <row r="81" spans="5:22" ht="13.5" hidden="1" customHeight="1">
      <c r="G81" s="56"/>
      <c r="H81" s="56"/>
      <c r="I81" s="105"/>
      <c r="J81" s="56"/>
      <c r="K81" s="56"/>
      <c r="L81" s="105"/>
      <c r="M81" s="51"/>
      <c r="N81" s="51"/>
      <c r="O81" s="5"/>
      <c r="P81" s="22"/>
      <c r="Q81" s="5"/>
      <c r="R81" s="5"/>
      <c r="S81" s="22"/>
      <c r="T81" s="6"/>
      <c r="U81" s="6"/>
      <c r="V81" s="28"/>
    </row>
    <row r="82" spans="5:22" ht="13.5" hidden="1" customHeight="1">
      <c r="G82" s="56"/>
      <c r="H82" s="56"/>
      <c r="I82" s="105"/>
      <c r="J82" s="56"/>
      <c r="K82" s="56"/>
      <c r="L82" s="105"/>
      <c r="M82" s="51"/>
      <c r="N82" s="51"/>
      <c r="O82" s="5"/>
      <c r="P82" s="22"/>
      <c r="Q82" s="5"/>
      <c r="R82" s="5"/>
      <c r="S82" s="22"/>
      <c r="T82" s="6"/>
      <c r="U82" s="6"/>
      <c r="V82" s="28"/>
    </row>
    <row r="83" spans="5:22" ht="13.5" hidden="1" customHeight="1">
      <c r="G83" s="56"/>
      <c r="H83" s="56"/>
      <c r="I83" s="105"/>
      <c r="J83" s="56"/>
      <c r="K83" s="56"/>
      <c r="L83" s="105"/>
      <c r="M83" s="51"/>
      <c r="N83" s="51"/>
      <c r="O83" s="5"/>
      <c r="P83" s="22"/>
      <c r="Q83" s="5"/>
      <c r="R83" s="5"/>
      <c r="S83" s="22"/>
      <c r="T83" s="6"/>
      <c r="U83" s="6"/>
      <c r="V83" s="28"/>
    </row>
    <row r="84" spans="5:22" customFormat="1" ht="15" hidden="1">
      <c r="G84" s="38"/>
      <c r="H84" s="38"/>
      <c r="I84" s="38"/>
      <c r="J84" s="38"/>
      <c r="K84" s="38"/>
      <c r="L84" s="38"/>
      <c r="M84" s="38"/>
      <c r="N84" s="38"/>
      <c r="O84" s="3"/>
      <c r="P84" s="3"/>
      <c r="Q84" s="3"/>
      <c r="R84" s="3"/>
    </row>
    <row r="85" spans="5:22" customFormat="1" ht="15" hidden="1">
      <c r="G85" s="38"/>
      <c r="H85" s="38"/>
      <c r="I85" s="38"/>
      <c r="J85" s="38"/>
      <c r="K85" s="38"/>
      <c r="L85" s="38"/>
      <c r="M85" s="38"/>
      <c r="N85" s="38"/>
      <c r="O85" s="3"/>
      <c r="P85" s="3"/>
      <c r="Q85" s="3"/>
      <c r="R85" s="3"/>
    </row>
    <row r="86" spans="5:22" customFormat="1" ht="15" hidden="1">
      <c r="G86" s="38"/>
      <c r="H86" s="38"/>
      <c r="I86" s="38"/>
      <c r="J86" s="38"/>
      <c r="K86" s="38"/>
      <c r="L86" s="38"/>
      <c r="M86" s="38"/>
      <c r="N86" s="38"/>
      <c r="O86" s="3"/>
      <c r="P86" s="3"/>
      <c r="Q86" s="3"/>
      <c r="R86" s="3"/>
    </row>
    <row r="87" spans="5:22" ht="13.5" hidden="1" customHeight="1">
      <c r="G87" s="38"/>
      <c r="H87" s="38"/>
      <c r="I87" s="38"/>
      <c r="J87" s="38"/>
      <c r="K87" s="38"/>
      <c r="L87" s="38"/>
      <c r="M87" s="38"/>
      <c r="N87" s="38"/>
      <c r="O87" s="7"/>
      <c r="P87" s="29"/>
      <c r="Q87" s="7"/>
      <c r="R87" s="7"/>
      <c r="S87" s="29"/>
      <c r="T87" s="11"/>
      <c r="U87" s="11"/>
      <c r="V87" s="30"/>
    </row>
    <row r="88" spans="5:22" ht="13.5" hidden="1" customHeight="1">
      <c r="G88" s="38"/>
      <c r="H88" s="38"/>
      <c r="I88" s="38"/>
      <c r="J88" s="38"/>
      <c r="K88" s="38"/>
      <c r="L88" s="38"/>
      <c r="M88" s="38"/>
      <c r="N88" s="38"/>
      <c r="O88" s="7"/>
      <c r="P88" s="29"/>
      <c r="Q88" s="7"/>
      <c r="R88" s="7"/>
      <c r="S88" s="29"/>
      <c r="T88" s="11"/>
      <c r="U88" s="11"/>
      <c r="V88" s="30"/>
    </row>
    <row r="89" spans="5:22" ht="13.5" hidden="1" customHeight="1">
      <c r="G89" s="38"/>
      <c r="H89" s="38"/>
      <c r="I89" s="38"/>
      <c r="J89" s="38"/>
      <c r="K89" s="38"/>
      <c r="L89" s="38"/>
      <c r="M89" s="38"/>
      <c r="N89" s="38"/>
      <c r="O89" s="7"/>
      <c r="P89" s="29"/>
      <c r="Q89" s="7"/>
      <c r="R89" s="7"/>
      <c r="S89" s="29"/>
      <c r="T89" s="11"/>
      <c r="U89" s="11"/>
      <c r="V89" s="30"/>
    </row>
    <row r="90" spans="5:22" ht="13.5" hidden="1" customHeight="1">
      <c r="G90" s="38"/>
      <c r="H90" s="38"/>
      <c r="I90" s="38"/>
      <c r="J90" s="38"/>
      <c r="K90" s="38"/>
      <c r="L90" s="38"/>
      <c r="M90" s="38"/>
      <c r="N90" s="38"/>
      <c r="O90" s="7"/>
      <c r="P90" s="29"/>
      <c r="Q90" s="7"/>
      <c r="R90" s="7"/>
      <c r="S90" s="29"/>
      <c r="T90" s="11"/>
      <c r="U90" s="11"/>
      <c r="V90" s="30"/>
    </row>
    <row r="91" spans="5:22" ht="13.5" hidden="1" customHeight="1">
      <c r="G91" s="38"/>
      <c r="H91" s="38"/>
      <c r="I91" s="38"/>
      <c r="J91" s="38"/>
      <c r="K91" s="38"/>
      <c r="L91" s="38"/>
      <c r="M91" s="38"/>
      <c r="N91" s="152"/>
      <c r="O91" s="7"/>
      <c r="P91" s="29"/>
      <c r="Q91" s="7"/>
      <c r="R91" s="7"/>
      <c r="S91" s="29"/>
      <c r="T91" s="11"/>
      <c r="U91" s="11"/>
      <c r="V91" s="30"/>
    </row>
    <row r="92" spans="5:22" ht="13.5" hidden="1" customHeight="1">
      <c r="G92" s="38"/>
      <c r="H92" s="38"/>
      <c r="I92" s="38"/>
      <c r="J92" s="38"/>
      <c r="K92" s="38"/>
      <c r="L92" s="38"/>
      <c r="M92" s="38"/>
      <c r="N92" s="152"/>
      <c r="O92" s="7"/>
      <c r="P92" s="29"/>
      <c r="Q92" s="7"/>
      <c r="R92" s="7"/>
      <c r="S92" s="29"/>
      <c r="T92" s="11"/>
      <c r="U92" s="11"/>
      <c r="V92" s="30"/>
    </row>
    <row r="93" spans="5:22" ht="13.5" hidden="1" customHeight="1">
      <c r="G93" s="38"/>
      <c r="H93" s="38"/>
      <c r="I93" s="38"/>
      <c r="J93" s="38"/>
      <c r="K93" s="38"/>
      <c r="L93" s="38"/>
      <c r="M93" s="38"/>
      <c r="N93" s="152"/>
      <c r="O93" s="7"/>
      <c r="P93" s="29"/>
      <c r="Q93" s="7"/>
      <c r="R93" s="7"/>
      <c r="S93" s="29"/>
      <c r="T93" s="11"/>
      <c r="U93" s="11"/>
      <c r="V93" s="30"/>
    </row>
    <row r="94" spans="5:22" ht="13.5" hidden="1" customHeight="1">
      <c r="G94" s="38"/>
      <c r="H94" s="38"/>
      <c r="I94" s="38"/>
      <c r="J94" s="38"/>
      <c r="K94" s="38"/>
      <c r="L94" s="38"/>
      <c r="M94" s="38"/>
      <c r="N94" s="152"/>
      <c r="O94" s="7"/>
      <c r="P94" s="29"/>
      <c r="Q94" s="7"/>
      <c r="R94" s="7"/>
      <c r="S94" s="29"/>
      <c r="T94" s="11"/>
      <c r="U94" s="11"/>
      <c r="V94" s="30"/>
    </row>
    <row r="95" spans="5:22" ht="13.5" hidden="1" customHeight="1">
      <c r="G95" s="38"/>
      <c r="H95" s="38"/>
      <c r="I95" s="38"/>
      <c r="J95" s="38"/>
      <c r="K95" s="38"/>
      <c r="L95" s="38"/>
      <c r="M95" s="38"/>
      <c r="N95" s="152"/>
      <c r="O95" s="7"/>
      <c r="P95" s="29"/>
      <c r="Q95" s="7"/>
      <c r="R95" s="7"/>
      <c r="S95" s="29"/>
      <c r="T95" s="11"/>
      <c r="U95" s="11"/>
      <c r="V95" s="30"/>
    </row>
    <row r="96" spans="5:22" ht="13.5" hidden="1" customHeight="1">
      <c r="E96"/>
      <c r="F96"/>
      <c r="G96" s="38"/>
      <c r="H96" s="38"/>
      <c r="I96" s="38"/>
      <c r="J96" s="38"/>
      <c r="K96" s="38"/>
      <c r="L96" s="38"/>
      <c r="M96" s="38"/>
      <c r="N96" s="102"/>
    </row>
    <row r="97" spans="5:17" ht="13.5" hidden="1" customHeight="1">
      <c r="E97"/>
      <c r="F97"/>
      <c r="G97" s="38"/>
      <c r="H97" s="38"/>
      <c r="I97" s="38"/>
      <c r="J97" s="38"/>
      <c r="K97" s="38"/>
      <c r="L97" s="38"/>
      <c r="M97" s="38"/>
      <c r="N97" s="152"/>
      <c r="O97" s="31"/>
      <c r="P97" s="31"/>
      <c r="Q97" s="31"/>
    </row>
    <row r="98" spans="5:17" ht="13.5" hidden="1" customHeight="1">
      <c r="G98" s="38"/>
      <c r="H98" s="38"/>
      <c r="I98" s="38"/>
      <c r="J98" s="38"/>
      <c r="K98" s="38"/>
      <c r="L98" s="38"/>
      <c r="M98" s="38"/>
      <c r="N98" s="152"/>
    </row>
    <row r="99" spans="5:17" ht="13.5" hidden="1" customHeight="1">
      <c r="G99" s="38"/>
      <c r="H99" s="38"/>
      <c r="I99" s="38"/>
      <c r="J99" s="38"/>
      <c r="K99" s="38"/>
      <c r="L99" s="38"/>
      <c r="M99" s="38"/>
      <c r="N99" s="152"/>
    </row>
    <row r="100" spans="5:17" ht="13.5" hidden="1" customHeight="1">
      <c r="G100" s="38"/>
      <c r="H100" s="38"/>
      <c r="I100" s="38"/>
      <c r="J100" s="38"/>
      <c r="K100" s="38"/>
      <c r="L100" s="38"/>
      <c r="M100" s="38"/>
      <c r="N100" s="152"/>
    </row>
    <row r="101" spans="5:17" ht="13.5" hidden="1" customHeight="1">
      <c r="G101" s="38"/>
      <c r="H101" s="38"/>
      <c r="I101" s="38"/>
      <c r="J101" s="38"/>
      <c r="K101" s="38"/>
      <c r="L101" s="38"/>
      <c r="M101" s="38"/>
      <c r="N101" s="152"/>
    </row>
    <row r="102" spans="5:17" ht="13.5" hidden="1" customHeight="1">
      <c r="G102" s="38"/>
      <c r="H102" s="38"/>
      <c r="I102" s="38"/>
      <c r="J102" s="38"/>
      <c r="K102" s="38"/>
      <c r="L102" s="38"/>
      <c r="M102" s="38"/>
      <c r="N102" s="152"/>
    </row>
    <row r="103" spans="5:17" ht="13.5" hidden="1" customHeight="1">
      <c r="G103" s="38"/>
      <c r="H103" s="38"/>
      <c r="I103" s="38"/>
      <c r="J103" s="38"/>
      <c r="K103" s="38"/>
      <c r="L103" s="38"/>
      <c r="M103" s="38"/>
      <c r="N103" s="38"/>
    </row>
    <row r="104" spans="5:17" ht="13.5" hidden="1" customHeight="1">
      <c r="G104" s="38"/>
      <c r="H104" s="38"/>
      <c r="I104" s="38"/>
      <c r="J104" s="38"/>
      <c r="K104" s="38"/>
      <c r="L104" s="38"/>
      <c r="M104" s="38"/>
      <c r="N104" s="38"/>
    </row>
    <row r="105" spans="5:17" ht="13.5" hidden="1" customHeight="1">
      <c r="G105" s="38"/>
      <c r="H105" s="38"/>
      <c r="I105" s="38"/>
      <c r="J105" s="38"/>
      <c r="K105" s="38"/>
      <c r="L105" s="38"/>
      <c r="M105" s="38"/>
      <c r="N105" s="38"/>
    </row>
    <row r="106" spans="5:17" ht="13.5" hidden="1" customHeight="1">
      <c r="G106" s="38"/>
      <c r="H106" s="38"/>
      <c r="I106" s="38"/>
      <c r="J106" s="38"/>
      <c r="K106" s="38"/>
      <c r="L106" s="38"/>
      <c r="M106" s="38"/>
      <c r="N106" s="38"/>
    </row>
    <row r="107" spans="5:17" ht="13.5" hidden="1" customHeight="1">
      <c r="G107" s="38"/>
      <c r="H107" s="38"/>
      <c r="I107" s="38"/>
      <c r="J107" s="38"/>
      <c r="K107" s="38"/>
      <c r="L107" s="38"/>
      <c r="M107" s="38"/>
      <c r="N107" s="38"/>
    </row>
    <row r="108" spans="5:17" ht="13.5" hidden="1" customHeight="1">
      <c r="G108" s="38"/>
      <c r="H108" s="38"/>
      <c r="I108" s="38"/>
      <c r="J108" s="38"/>
      <c r="K108" s="38"/>
      <c r="L108" s="38"/>
      <c r="M108" s="38"/>
      <c r="N108" s="38"/>
    </row>
    <row r="109" spans="5:17" ht="13.5" hidden="1" customHeight="1">
      <c r="G109" s="38"/>
      <c r="H109" s="38"/>
      <c r="I109" s="38"/>
      <c r="J109" s="38"/>
      <c r="K109" s="38"/>
      <c r="L109" s="38"/>
      <c r="M109" s="38"/>
      <c r="N109" s="38"/>
    </row>
  </sheetData>
  <sheetProtection algorithmName="SHA-512" hashValue="6ml93Wnmh34eg7+W6d5TGkDz6Rwl0o2ACwWvec4eFYdN+7TqVOyGIt3kY1ez5tYWQKtQPO6z7BKwa5Tln/h/xA==" saltValue="awqgGS1XBKG5nEZPttR6UQ==" spinCount="100000" sheet="1" objects="1" scenarios="1"/>
  <mergeCells count="11">
    <mergeCell ref="G48:I48"/>
    <mergeCell ref="G47:H47"/>
    <mergeCell ref="G9:N10"/>
    <mergeCell ref="G15:H15"/>
    <mergeCell ref="G20:H20"/>
    <mergeCell ref="G21:H21"/>
    <mergeCell ref="G22:H22"/>
    <mergeCell ref="G41:H41"/>
    <mergeCell ref="G16:I16"/>
    <mergeCell ref="G14:H14"/>
    <mergeCell ref="G27:H27"/>
  </mergeCells>
  <pageMargins left="0.7" right="0.7" top="0.75" bottom="0.75" header="0.3" footer="0.3"/>
  <pageSetup paperSize="8" scale="7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58A4E-A728-48B6-AE8B-1F89FE6AE0DC}">
  <sheetPr>
    <tabColor rgb="FF786D5C"/>
    <pageSetUpPr fitToPage="1"/>
  </sheetPr>
  <dimension ref="A1:AP101"/>
  <sheetViews>
    <sheetView showGridLines="0" zoomScale="85" zoomScaleNormal="85" workbookViewId="0">
      <selection activeCell="N100" sqref="N99:N100"/>
    </sheetView>
  </sheetViews>
  <sheetFormatPr defaultColWidth="0" defaultRowHeight="15" zeroHeight="1"/>
  <cols>
    <col min="1" max="1" width="3.7109375" style="140" customWidth="1"/>
    <col min="2" max="5" width="10.28515625" style="140" customWidth="1"/>
    <col min="6" max="6" width="3.7109375" style="140" customWidth="1"/>
    <col min="7" max="42" width="9.140625" style="140" customWidth="1"/>
    <col min="43" max="16384" width="9.140625" style="140" hidden="1"/>
  </cols>
  <sheetData>
    <row r="1" spans="2:41" ht="15" customHeight="1"/>
    <row r="2" spans="2:41" ht="15" customHeight="1"/>
    <row r="3" spans="2:41" ht="15" customHeight="1"/>
    <row r="4" spans="2:41" ht="15" customHeight="1"/>
    <row r="5" spans="2:41" ht="20.25" customHeight="1">
      <c r="B5" s="1463" t="s">
        <v>0</v>
      </c>
      <c r="C5" s="1463"/>
      <c r="D5" s="1463"/>
      <c r="E5" s="1463"/>
      <c r="G5" s="1463" t="s">
        <v>1075</v>
      </c>
      <c r="H5" s="1463"/>
      <c r="I5" s="1463"/>
      <c r="J5" s="1463"/>
      <c r="K5" s="1463"/>
      <c r="L5" s="1463"/>
      <c r="M5" s="1463"/>
      <c r="N5" s="1463"/>
      <c r="O5" s="1463"/>
      <c r="P5" s="1463"/>
      <c r="Q5" s="1463"/>
      <c r="R5" s="1463"/>
      <c r="S5" s="1463"/>
      <c r="T5" s="1463"/>
      <c r="U5" s="1463"/>
      <c r="V5" s="1463"/>
      <c r="W5" s="1463"/>
      <c r="X5" s="1463"/>
      <c r="Y5" s="1463"/>
      <c r="Z5" s="1463"/>
      <c r="AA5" s="1463"/>
      <c r="AB5" s="1463"/>
      <c r="AC5" s="1463"/>
      <c r="AD5" s="1463"/>
      <c r="AE5" s="1463"/>
      <c r="AF5" s="1463"/>
      <c r="AG5" s="1463"/>
      <c r="AH5" s="1463"/>
      <c r="AI5" s="1463"/>
      <c r="AJ5" s="1463"/>
      <c r="AK5" s="1463"/>
      <c r="AL5" s="1463"/>
      <c r="AM5" s="1463"/>
      <c r="AN5" s="1463"/>
      <c r="AO5" s="1463"/>
    </row>
    <row r="6" spans="2:41" ht="15" customHeight="1">
      <c r="B6" s="1463"/>
      <c r="C6" s="1463"/>
      <c r="D6" s="1463"/>
      <c r="E6" s="1463"/>
      <c r="G6" s="1463"/>
      <c r="H6" s="1463"/>
      <c r="I6" s="1463"/>
      <c r="J6" s="1463"/>
      <c r="K6" s="1463"/>
      <c r="L6" s="1463"/>
      <c r="M6" s="1463"/>
      <c r="N6" s="1463"/>
      <c r="O6" s="1463"/>
      <c r="P6" s="1463"/>
      <c r="Q6" s="1463"/>
      <c r="R6" s="1463"/>
      <c r="S6" s="1463"/>
      <c r="T6" s="1463"/>
      <c r="U6" s="1463"/>
      <c r="V6" s="1463"/>
      <c r="W6" s="1463"/>
      <c r="X6" s="1463"/>
      <c r="Y6" s="1463"/>
      <c r="Z6" s="1463"/>
      <c r="AA6" s="1463"/>
      <c r="AB6" s="1463"/>
      <c r="AC6" s="1463"/>
      <c r="AD6" s="1463"/>
      <c r="AE6" s="1463"/>
      <c r="AF6" s="1463"/>
      <c r="AG6" s="1463"/>
      <c r="AH6" s="1463"/>
      <c r="AI6" s="1463"/>
      <c r="AJ6" s="1463"/>
      <c r="AK6" s="1463"/>
      <c r="AL6" s="1463"/>
      <c r="AM6" s="1463"/>
      <c r="AN6" s="1463"/>
      <c r="AO6" s="1463"/>
    </row>
    <row r="7" spans="2:41" ht="15" customHeight="1" thickBot="1">
      <c r="B7" s="1464"/>
      <c r="C7" s="1464"/>
      <c r="D7" s="1464"/>
      <c r="E7" s="1464"/>
      <c r="G7" s="1464"/>
      <c r="H7" s="1464"/>
      <c r="I7" s="1464"/>
      <c r="J7" s="1464"/>
      <c r="K7" s="1464"/>
      <c r="L7" s="1464"/>
      <c r="M7" s="1464"/>
      <c r="N7" s="1464"/>
      <c r="O7" s="1464"/>
      <c r="P7" s="1464"/>
      <c r="Q7" s="1464"/>
      <c r="R7" s="1464"/>
      <c r="S7" s="1464"/>
      <c r="T7" s="1464"/>
      <c r="U7" s="1464"/>
      <c r="V7" s="1464"/>
      <c r="W7" s="1464"/>
      <c r="X7" s="1464"/>
      <c r="Y7" s="1464"/>
      <c r="Z7" s="1464"/>
      <c r="AA7" s="1464"/>
      <c r="AB7" s="1464"/>
      <c r="AC7" s="1464"/>
      <c r="AD7" s="1464"/>
      <c r="AE7" s="1464"/>
      <c r="AF7" s="1464"/>
      <c r="AG7" s="1464"/>
      <c r="AH7" s="1464"/>
      <c r="AI7" s="1464"/>
      <c r="AJ7" s="1464"/>
      <c r="AK7" s="1464"/>
      <c r="AL7" s="1464"/>
      <c r="AM7" s="1464"/>
      <c r="AN7" s="1464"/>
      <c r="AO7" s="1464"/>
    </row>
    <row r="8" spans="2:41" ht="15.75" thickTop="1">
      <c r="G8" s="1455"/>
      <c r="H8" s="1455"/>
      <c r="I8" s="1455"/>
      <c r="J8" s="1455"/>
      <c r="K8" s="1455"/>
      <c r="L8" s="1455"/>
      <c r="M8" s="1455"/>
      <c r="N8" s="1455"/>
      <c r="O8" s="1455"/>
      <c r="P8" s="1455"/>
      <c r="Q8" s="1455"/>
      <c r="R8" s="1455"/>
      <c r="S8" s="1455"/>
      <c r="T8" s="1455"/>
      <c r="U8" s="1455"/>
      <c r="V8" s="1455"/>
      <c r="W8" s="1455"/>
      <c r="X8" s="1455"/>
      <c r="Y8" s="1455"/>
      <c r="Z8" s="1455"/>
      <c r="AA8" s="1455"/>
      <c r="AB8" s="1455"/>
      <c r="AC8" s="1455"/>
      <c r="AD8" s="1455"/>
      <c r="AE8" s="1455"/>
      <c r="AF8" s="1455"/>
      <c r="AG8" s="1455"/>
      <c r="AH8" s="1455"/>
      <c r="AI8" s="1455"/>
      <c r="AJ8" s="1455"/>
      <c r="AK8" s="1455"/>
      <c r="AL8" s="1456"/>
      <c r="AM8" s="1456"/>
    </row>
    <row r="9" spans="2:41" ht="15" customHeight="1">
      <c r="G9" s="1465" t="s">
        <v>1389</v>
      </c>
      <c r="H9" s="1465"/>
      <c r="I9" s="1465"/>
      <c r="J9" s="1465"/>
      <c r="K9" s="1465"/>
      <c r="L9" s="1465"/>
      <c r="M9" s="1465"/>
      <c r="N9" s="1465"/>
      <c r="O9" s="1465"/>
      <c r="P9" s="1465"/>
      <c r="Q9" s="1465"/>
      <c r="R9" s="1465"/>
      <c r="S9" s="1465"/>
      <c r="T9" s="1465"/>
      <c r="U9" s="1465"/>
      <c r="V9" s="1465"/>
      <c r="W9" s="1465"/>
      <c r="X9" s="1465"/>
      <c r="Y9" s="1465"/>
      <c r="Z9" s="1465"/>
      <c r="AA9" s="1465"/>
      <c r="AB9" s="1465"/>
      <c r="AC9" s="1465"/>
      <c r="AD9" s="1465"/>
      <c r="AE9" s="1465"/>
      <c r="AF9" s="1465"/>
      <c r="AG9" s="1465"/>
      <c r="AH9" s="1465"/>
      <c r="AI9" s="1465"/>
      <c r="AJ9" s="1465"/>
      <c r="AK9" s="1465"/>
      <c r="AL9" s="1465"/>
      <c r="AM9" s="1465"/>
      <c r="AN9" s="1465"/>
      <c r="AO9" s="1465"/>
    </row>
    <row r="10" spans="2:41">
      <c r="G10" s="1465"/>
      <c r="H10" s="1465"/>
      <c r="I10" s="1465"/>
      <c r="J10" s="1465"/>
      <c r="K10" s="1465"/>
      <c r="L10" s="1465"/>
      <c r="M10" s="1465"/>
      <c r="N10" s="1465"/>
      <c r="O10" s="1465"/>
      <c r="P10" s="1465"/>
      <c r="Q10" s="1465"/>
      <c r="R10" s="1465"/>
      <c r="S10" s="1465"/>
      <c r="T10" s="1465"/>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row>
    <row r="11" spans="2:41">
      <c r="G11" s="1465"/>
      <c r="H11" s="1465"/>
      <c r="I11" s="1465"/>
      <c r="J11" s="1465"/>
      <c r="K11" s="1465"/>
      <c r="L11" s="1465"/>
      <c r="M11" s="1465"/>
      <c r="N11" s="1465"/>
      <c r="O11" s="1465"/>
      <c r="P11" s="1465"/>
      <c r="Q11" s="1465"/>
      <c r="R11" s="1465"/>
      <c r="S11" s="1465"/>
      <c r="T11" s="1465"/>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row>
    <row r="12" spans="2:41" ht="15" customHeight="1">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row>
    <row r="13" spans="2:41">
      <c r="G13" s="1465"/>
      <c r="H13" s="1465"/>
      <c r="I13" s="1465"/>
      <c r="J13" s="1465"/>
      <c r="K13" s="1465"/>
      <c r="L13" s="1465"/>
      <c r="M13" s="1465"/>
      <c r="N13" s="1465"/>
      <c r="O13" s="1465"/>
      <c r="P13" s="1465"/>
      <c r="Q13" s="1465"/>
      <c r="R13" s="1465"/>
      <c r="S13" s="1465"/>
      <c r="T13" s="1465"/>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row>
    <row r="14" spans="2:41">
      <c r="G14" s="1465"/>
      <c r="H14" s="1465"/>
      <c r="I14" s="1465"/>
      <c r="J14" s="1465"/>
      <c r="K14" s="1465"/>
      <c r="L14" s="1465"/>
      <c r="M14" s="1465"/>
      <c r="N14" s="1465"/>
      <c r="O14" s="1465"/>
      <c r="P14" s="1465"/>
      <c r="Q14" s="1465"/>
      <c r="R14" s="1465"/>
      <c r="S14" s="1465"/>
      <c r="T14" s="1465"/>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row>
    <row r="15" spans="2:41">
      <c r="G15" s="1465"/>
      <c r="H15" s="1465"/>
      <c r="I15" s="1465"/>
      <c r="J15" s="1465"/>
      <c r="K15" s="1465"/>
      <c r="L15" s="1465"/>
      <c r="M15" s="146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row>
    <row r="16" spans="2:41">
      <c r="G16" s="1465"/>
      <c r="H16" s="1465"/>
      <c r="I16" s="1465"/>
      <c r="J16" s="1465"/>
      <c r="K16" s="1465"/>
      <c r="L16" s="1465"/>
      <c r="M16" s="1465"/>
      <c r="N16" s="1465"/>
      <c r="O16" s="1465"/>
      <c r="P16" s="1465"/>
      <c r="Q16" s="1465"/>
      <c r="R16" s="1465"/>
      <c r="S16" s="1465"/>
      <c r="T16" s="1465"/>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row>
    <row r="17" spans="7:41">
      <c r="G17" s="1465"/>
      <c r="H17" s="1465"/>
      <c r="I17" s="1465"/>
      <c r="J17" s="1465"/>
      <c r="K17" s="1465"/>
      <c r="L17" s="1465"/>
      <c r="M17" s="1465"/>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c r="AL17" s="1465"/>
      <c r="AM17" s="1465"/>
      <c r="AN17" s="1465"/>
      <c r="AO17" s="1465"/>
    </row>
    <row r="18" spans="7:41">
      <c r="G18" s="1465"/>
      <c r="H18" s="1465"/>
      <c r="I18" s="1465"/>
      <c r="J18" s="1465"/>
      <c r="K18" s="1465"/>
      <c r="L18" s="1465"/>
      <c r="M18" s="1465"/>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c r="AL18" s="1465"/>
      <c r="AM18" s="1465"/>
      <c r="AN18" s="1465"/>
      <c r="AO18" s="1465"/>
    </row>
    <row r="19" spans="7:41">
      <c r="G19" s="1465"/>
      <c r="H19" s="1465"/>
      <c r="I19" s="1465"/>
      <c r="J19" s="1465"/>
      <c r="K19" s="1465"/>
      <c r="L19" s="1465"/>
      <c r="M19" s="1465"/>
      <c r="N19" s="1465"/>
      <c r="O19" s="1465"/>
      <c r="P19" s="1465"/>
      <c r="Q19" s="1465"/>
      <c r="R19" s="1465"/>
      <c r="S19" s="1465"/>
      <c r="T19" s="1465"/>
      <c r="U19" s="1465"/>
      <c r="V19" s="1465"/>
      <c r="W19" s="1465"/>
      <c r="X19" s="1465"/>
      <c r="Y19" s="1465"/>
      <c r="Z19" s="1465"/>
      <c r="AA19" s="1465"/>
      <c r="AB19" s="1465"/>
      <c r="AC19" s="1465"/>
      <c r="AD19" s="1465"/>
      <c r="AE19" s="1465"/>
      <c r="AF19" s="1465"/>
      <c r="AG19" s="1465"/>
      <c r="AH19" s="1465"/>
      <c r="AI19" s="1465"/>
      <c r="AJ19" s="1465"/>
      <c r="AK19" s="1465"/>
      <c r="AL19" s="1465"/>
      <c r="AM19" s="1465"/>
      <c r="AN19" s="1465"/>
      <c r="AO19" s="1465"/>
    </row>
    <row r="20" spans="7:41">
      <c r="G20" s="1465"/>
      <c r="H20" s="1465"/>
      <c r="I20" s="1465"/>
      <c r="J20" s="1465"/>
      <c r="K20" s="1465"/>
      <c r="L20" s="1465"/>
      <c r="M20" s="1465"/>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c r="AL20" s="1465"/>
      <c r="AM20" s="1465"/>
      <c r="AN20" s="1465"/>
      <c r="AO20" s="1465"/>
    </row>
    <row r="21" spans="7:41">
      <c r="G21" s="1465"/>
      <c r="H21" s="1465"/>
      <c r="I21" s="1465"/>
      <c r="J21" s="1465"/>
      <c r="K21" s="1465"/>
      <c r="L21" s="1465"/>
      <c r="M21" s="1465"/>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c r="AL21" s="1465"/>
      <c r="AM21" s="1465"/>
      <c r="AN21" s="1465"/>
      <c r="AO21" s="1465"/>
    </row>
    <row r="22" spans="7:41">
      <c r="G22" s="1465"/>
      <c r="H22" s="1465"/>
      <c r="I22" s="1465"/>
      <c r="J22" s="1465"/>
      <c r="K22" s="1465"/>
      <c r="L22" s="1465"/>
      <c r="M22" s="1465"/>
      <c r="N22" s="1465"/>
      <c r="O22" s="1465"/>
      <c r="P22" s="1465"/>
      <c r="Q22" s="1465"/>
      <c r="R22" s="1465"/>
      <c r="S22" s="1465"/>
      <c r="T22" s="1465"/>
      <c r="U22" s="1465"/>
      <c r="V22" s="1465"/>
      <c r="W22" s="1465"/>
      <c r="X22" s="1465"/>
      <c r="Y22" s="1465"/>
      <c r="Z22" s="1465"/>
      <c r="AA22" s="1465"/>
      <c r="AB22" s="1465"/>
      <c r="AC22" s="1465"/>
      <c r="AD22" s="1465"/>
      <c r="AE22" s="1465"/>
      <c r="AF22" s="1465"/>
      <c r="AG22" s="1465"/>
      <c r="AH22" s="1465"/>
      <c r="AI22" s="1465"/>
      <c r="AJ22" s="1465"/>
      <c r="AK22" s="1465"/>
      <c r="AL22" s="1465"/>
      <c r="AM22" s="1465"/>
      <c r="AN22" s="1465"/>
      <c r="AO22" s="1465"/>
    </row>
    <row r="23" spans="7:41">
      <c r="G23" s="1465"/>
      <c r="H23" s="1465"/>
      <c r="I23" s="1465"/>
      <c r="J23" s="1465"/>
      <c r="K23" s="1465"/>
      <c r="L23" s="1465"/>
      <c r="M23" s="1465"/>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row>
    <row r="24" spans="7:41">
      <c r="G24" s="1465"/>
      <c r="H24" s="1465"/>
      <c r="I24" s="1465"/>
      <c r="J24" s="1465"/>
      <c r="K24" s="1465"/>
      <c r="L24" s="1465"/>
      <c r="M24" s="1465"/>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row>
    <row r="25" spans="7:41">
      <c r="G25" s="1465"/>
      <c r="H25" s="1465"/>
      <c r="I25" s="1465"/>
      <c r="J25" s="1465"/>
      <c r="K25" s="1465"/>
      <c r="L25" s="1465"/>
      <c r="M25" s="1465"/>
      <c r="N25" s="1465"/>
      <c r="O25" s="1465"/>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5"/>
      <c r="AL25" s="1465"/>
      <c r="AM25" s="1465"/>
      <c r="AN25" s="1465"/>
      <c r="AO25" s="1465"/>
    </row>
    <row r="26" spans="7:41">
      <c r="G26" s="1465"/>
      <c r="H26" s="1465"/>
      <c r="I26" s="1465"/>
      <c r="J26" s="1465"/>
      <c r="K26" s="1465"/>
      <c r="L26" s="1465"/>
      <c r="M26" s="1465"/>
      <c r="N26" s="1465"/>
      <c r="O26" s="1465"/>
      <c r="P26" s="1465"/>
      <c r="Q26" s="1465"/>
      <c r="R26" s="1465"/>
      <c r="S26" s="1465"/>
      <c r="T26" s="1465"/>
      <c r="U26" s="1465"/>
      <c r="V26" s="1465"/>
      <c r="W26" s="1465"/>
      <c r="X26" s="1465"/>
      <c r="Y26" s="1465"/>
      <c r="Z26" s="1465"/>
      <c r="AA26" s="1465"/>
      <c r="AB26" s="1465"/>
      <c r="AC26" s="1465"/>
      <c r="AD26" s="1465"/>
      <c r="AE26" s="1465"/>
      <c r="AF26" s="1465"/>
      <c r="AG26" s="1465"/>
      <c r="AH26" s="1465"/>
      <c r="AI26" s="1465"/>
      <c r="AJ26" s="1465"/>
      <c r="AK26" s="1465"/>
      <c r="AL26" s="1465"/>
      <c r="AM26" s="1465"/>
      <c r="AN26" s="1465"/>
      <c r="AO26" s="1465"/>
    </row>
    <row r="27" spans="7:41">
      <c r="G27" s="1465"/>
      <c r="H27" s="1465"/>
      <c r="I27" s="1465"/>
      <c r="J27" s="1465"/>
      <c r="K27" s="1465"/>
      <c r="L27" s="1465"/>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c r="AK27" s="1465"/>
      <c r="AL27" s="1465"/>
      <c r="AM27" s="1465"/>
      <c r="AN27" s="1465"/>
      <c r="AO27" s="1465"/>
    </row>
    <row r="28" spans="7:41">
      <c r="G28" s="1465"/>
      <c r="H28" s="1465"/>
      <c r="I28" s="1465"/>
      <c r="J28" s="1465"/>
      <c r="K28" s="1465"/>
      <c r="L28" s="1465"/>
      <c r="M28" s="1465"/>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c r="AL28" s="1465"/>
      <c r="AM28" s="1465"/>
      <c r="AN28" s="1465"/>
      <c r="AO28" s="1465"/>
    </row>
    <row r="29" spans="7:41">
      <c r="G29" s="1465"/>
      <c r="H29" s="1465"/>
      <c r="I29" s="1465"/>
      <c r="J29" s="1465"/>
      <c r="K29" s="1465"/>
      <c r="L29" s="1465"/>
      <c r="M29" s="1465"/>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c r="AL29" s="1465"/>
      <c r="AM29" s="1465"/>
      <c r="AN29" s="1465"/>
      <c r="AO29" s="1465"/>
    </row>
    <row r="30" spans="7:41">
      <c r="G30" s="1465"/>
      <c r="H30" s="1465"/>
      <c r="I30" s="1465"/>
      <c r="J30" s="1465"/>
      <c r="K30" s="1465"/>
      <c r="L30" s="1465"/>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465"/>
      <c r="AM30" s="1465"/>
      <c r="AN30" s="1465"/>
      <c r="AO30" s="1465"/>
    </row>
    <row r="31" spans="7:41">
      <c r="G31" s="1465"/>
      <c r="H31" s="1465"/>
      <c r="I31" s="1465"/>
      <c r="J31" s="1465"/>
      <c r="K31" s="1465"/>
      <c r="L31" s="1465"/>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465"/>
      <c r="AM31" s="1465"/>
      <c r="AN31" s="1465"/>
      <c r="AO31" s="1465"/>
    </row>
    <row r="32" spans="7:41">
      <c r="G32" s="1465"/>
      <c r="H32" s="1465"/>
      <c r="I32" s="1465"/>
      <c r="J32" s="1465"/>
      <c r="K32" s="1465"/>
      <c r="L32" s="1465"/>
      <c r="M32" s="1465"/>
      <c r="N32" s="1465"/>
      <c r="O32" s="1465"/>
      <c r="P32" s="1465"/>
      <c r="Q32" s="1465"/>
      <c r="R32" s="1465"/>
      <c r="S32" s="1465"/>
      <c r="T32" s="1465"/>
      <c r="U32" s="1465"/>
      <c r="V32" s="1465"/>
      <c r="W32" s="1465"/>
      <c r="X32" s="1465"/>
      <c r="Y32" s="1465"/>
      <c r="Z32" s="1465"/>
      <c r="AA32" s="1465"/>
      <c r="AB32" s="1465"/>
      <c r="AC32" s="1465"/>
      <c r="AD32" s="1465"/>
      <c r="AE32" s="1465"/>
      <c r="AF32" s="1465"/>
      <c r="AG32" s="1465"/>
      <c r="AH32" s="1465"/>
      <c r="AI32" s="1465"/>
      <c r="AJ32" s="1465"/>
      <c r="AK32" s="1465"/>
      <c r="AL32" s="1465"/>
      <c r="AM32" s="1465"/>
      <c r="AN32" s="1465"/>
      <c r="AO32" s="1465"/>
    </row>
    <row r="33" spans="7:41">
      <c r="G33" s="1465"/>
      <c r="H33" s="1465"/>
      <c r="I33" s="1465"/>
      <c r="J33" s="1465"/>
      <c r="K33" s="1465"/>
      <c r="L33" s="1465"/>
      <c r="M33" s="1465"/>
      <c r="N33" s="1465"/>
      <c r="O33" s="1465"/>
      <c r="P33" s="1465"/>
      <c r="Q33" s="1465"/>
      <c r="R33" s="1465"/>
      <c r="S33" s="1465"/>
      <c r="T33" s="1465"/>
      <c r="U33" s="1465"/>
      <c r="V33" s="1465"/>
      <c r="W33" s="1465"/>
      <c r="X33" s="1465"/>
      <c r="Y33" s="1465"/>
      <c r="Z33" s="1465"/>
      <c r="AA33" s="1465"/>
      <c r="AB33" s="1465"/>
      <c r="AC33" s="1465"/>
      <c r="AD33" s="1465"/>
      <c r="AE33" s="1465"/>
      <c r="AF33" s="1465"/>
      <c r="AG33" s="1465"/>
      <c r="AH33" s="1465"/>
      <c r="AI33" s="1465"/>
      <c r="AJ33" s="1465"/>
      <c r="AK33" s="1465"/>
      <c r="AL33" s="1465"/>
      <c r="AM33" s="1465"/>
      <c r="AN33" s="1465"/>
      <c r="AO33" s="1465"/>
    </row>
    <row r="34" spans="7:41">
      <c r="G34" s="1465"/>
      <c r="H34" s="1465"/>
      <c r="I34" s="1465"/>
      <c r="J34" s="1465"/>
      <c r="K34" s="1465"/>
      <c r="L34" s="1465"/>
      <c r="M34" s="1465"/>
      <c r="N34" s="1465"/>
      <c r="O34" s="1465"/>
      <c r="P34" s="1465"/>
      <c r="Q34" s="1465"/>
      <c r="R34" s="1465"/>
      <c r="S34" s="1465"/>
      <c r="T34" s="1465"/>
      <c r="U34" s="1465"/>
      <c r="V34" s="1465"/>
      <c r="W34" s="1465"/>
      <c r="X34" s="1465"/>
      <c r="Y34" s="1465"/>
      <c r="Z34" s="1465"/>
      <c r="AA34" s="1465"/>
      <c r="AB34" s="1465"/>
      <c r="AC34" s="1465"/>
      <c r="AD34" s="1465"/>
      <c r="AE34" s="1465"/>
      <c r="AF34" s="1465"/>
      <c r="AG34" s="1465"/>
      <c r="AH34" s="1465"/>
      <c r="AI34" s="1465"/>
      <c r="AJ34" s="1465"/>
      <c r="AK34" s="1465"/>
      <c r="AL34" s="1465"/>
      <c r="AM34" s="1465"/>
      <c r="AN34" s="1465"/>
      <c r="AO34" s="1465"/>
    </row>
    <row r="35" spans="7:41">
      <c r="G35" s="1465"/>
      <c r="H35" s="1465"/>
      <c r="I35" s="1465"/>
      <c r="J35" s="1465"/>
      <c r="K35" s="1465"/>
      <c r="L35" s="1465"/>
      <c r="M35" s="1465"/>
      <c r="N35" s="1465"/>
      <c r="O35" s="1465"/>
      <c r="P35" s="1465"/>
      <c r="Q35" s="1465"/>
      <c r="R35" s="1465"/>
      <c r="S35" s="1465"/>
      <c r="T35" s="1465"/>
      <c r="U35" s="1465"/>
      <c r="V35" s="1465"/>
      <c r="W35" s="1465"/>
      <c r="X35" s="1465"/>
      <c r="Y35" s="1465"/>
      <c r="Z35" s="1465"/>
      <c r="AA35" s="1465"/>
      <c r="AB35" s="1465"/>
      <c r="AC35" s="1465"/>
      <c r="AD35" s="1465"/>
      <c r="AE35" s="1465"/>
      <c r="AF35" s="1465"/>
      <c r="AG35" s="1465"/>
      <c r="AH35" s="1465"/>
      <c r="AI35" s="1465"/>
      <c r="AJ35" s="1465"/>
      <c r="AK35" s="1465"/>
      <c r="AL35" s="1465"/>
      <c r="AM35" s="1465"/>
      <c r="AN35" s="1465"/>
      <c r="AO35" s="1465"/>
    </row>
    <row r="36" spans="7:41">
      <c r="G36" s="1465"/>
      <c r="H36" s="1465"/>
      <c r="I36" s="1465"/>
      <c r="J36" s="1465"/>
      <c r="K36" s="1465"/>
      <c r="L36" s="1465"/>
      <c r="M36" s="1465"/>
      <c r="N36" s="1465"/>
      <c r="O36" s="1465"/>
      <c r="P36" s="1465"/>
      <c r="Q36" s="1465"/>
      <c r="R36" s="1465"/>
      <c r="S36" s="1465"/>
      <c r="T36" s="1465"/>
      <c r="U36" s="1465"/>
      <c r="V36" s="1465"/>
      <c r="W36" s="1465"/>
      <c r="X36" s="1465"/>
      <c r="Y36" s="1465"/>
      <c r="Z36" s="1465"/>
      <c r="AA36" s="1465"/>
      <c r="AB36" s="1465"/>
      <c r="AC36" s="1465"/>
      <c r="AD36" s="1465"/>
      <c r="AE36" s="1465"/>
      <c r="AF36" s="1465"/>
      <c r="AG36" s="1465"/>
      <c r="AH36" s="1465"/>
      <c r="AI36" s="1465"/>
      <c r="AJ36" s="1465"/>
      <c r="AK36" s="1465"/>
      <c r="AL36" s="1465"/>
      <c r="AM36" s="1465"/>
      <c r="AN36" s="1465"/>
      <c r="AO36" s="1465"/>
    </row>
    <row r="37" spans="7:41">
      <c r="G37" s="1465"/>
      <c r="H37" s="1465"/>
      <c r="I37" s="1465"/>
      <c r="J37" s="1465"/>
      <c r="K37" s="1465"/>
      <c r="L37" s="1465"/>
      <c r="M37" s="1465"/>
      <c r="N37" s="1465"/>
      <c r="O37" s="1465"/>
      <c r="P37" s="1465"/>
      <c r="Q37" s="1465"/>
      <c r="R37" s="1465"/>
      <c r="S37" s="1465"/>
      <c r="T37" s="1465"/>
      <c r="U37" s="1465"/>
      <c r="V37" s="1465"/>
      <c r="W37" s="1465"/>
      <c r="X37" s="1465"/>
      <c r="Y37" s="1465"/>
      <c r="Z37" s="1465"/>
      <c r="AA37" s="1465"/>
      <c r="AB37" s="1465"/>
      <c r="AC37" s="1465"/>
      <c r="AD37" s="1465"/>
      <c r="AE37" s="1465"/>
      <c r="AF37" s="1465"/>
      <c r="AG37" s="1465"/>
      <c r="AH37" s="1465"/>
      <c r="AI37" s="1465"/>
      <c r="AJ37" s="1465"/>
      <c r="AK37" s="1465"/>
      <c r="AL37" s="1465"/>
      <c r="AM37" s="1465"/>
      <c r="AN37" s="1465"/>
      <c r="AO37" s="1465"/>
    </row>
    <row r="38" spans="7:41">
      <c r="G38" s="1465"/>
      <c r="H38" s="1465"/>
      <c r="I38" s="1465"/>
      <c r="J38" s="1465"/>
      <c r="K38" s="1465"/>
      <c r="L38" s="1465"/>
      <c r="M38" s="1465"/>
      <c r="N38" s="1465"/>
      <c r="O38" s="1465"/>
      <c r="P38" s="1465"/>
      <c r="Q38" s="1465"/>
      <c r="R38" s="1465"/>
      <c r="S38" s="1465"/>
      <c r="T38" s="1465"/>
      <c r="U38" s="1465"/>
      <c r="V38" s="1465"/>
      <c r="W38" s="1465"/>
      <c r="X38" s="1465"/>
      <c r="Y38" s="1465"/>
      <c r="Z38" s="1465"/>
      <c r="AA38" s="1465"/>
      <c r="AB38" s="1465"/>
      <c r="AC38" s="1465"/>
      <c r="AD38" s="1465"/>
      <c r="AE38" s="1465"/>
      <c r="AF38" s="1465"/>
      <c r="AG38" s="1465"/>
      <c r="AH38" s="1465"/>
      <c r="AI38" s="1465"/>
      <c r="AJ38" s="1465"/>
      <c r="AK38" s="1465"/>
      <c r="AL38" s="1465"/>
      <c r="AM38" s="1465"/>
      <c r="AN38" s="1465"/>
      <c r="AO38" s="1465"/>
    </row>
    <row r="39" spans="7:41">
      <c r="G39" s="1465"/>
      <c r="H39" s="1465"/>
      <c r="I39" s="1465"/>
      <c r="J39" s="1465"/>
      <c r="K39" s="1465"/>
      <c r="L39" s="1465"/>
      <c r="M39" s="1465"/>
      <c r="N39" s="1465"/>
      <c r="O39" s="1465"/>
      <c r="P39" s="1465"/>
      <c r="Q39" s="1465"/>
      <c r="R39" s="1465"/>
      <c r="S39" s="1465"/>
      <c r="T39" s="1465"/>
      <c r="U39" s="1465"/>
      <c r="V39" s="1465"/>
      <c r="W39" s="1465"/>
      <c r="X39" s="1465"/>
      <c r="Y39" s="1465"/>
      <c r="Z39" s="1465"/>
      <c r="AA39" s="1465"/>
      <c r="AB39" s="1465"/>
      <c r="AC39" s="1465"/>
      <c r="AD39" s="1465"/>
      <c r="AE39" s="1465"/>
      <c r="AF39" s="1465"/>
      <c r="AG39" s="1465"/>
      <c r="AH39" s="1465"/>
      <c r="AI39" s="1465"/>
      <c r="AJ39" s="1465"/>
      <c r="AK39" s="1465"/>
      <c r="AL39" s="1465"/>
      <c r="AM39" s="1465"/>
      <c r="AN39" s="1465"/>
      <c r="AO39" s="1465"/>
    </row>
    <row r="40" spans="7:41">
      <c r="G40" s="1465"/>
      <c r="H40" s="1465"/>
      <c r="I40" s="1465"/>
      <c r="J40" s="1465"/>
      <c r="K40" s="1465"/>
      <c r="L40" s="1465"/>
      <c r="M40" s="1465"/>
      <c r="N40" s="1465"/>
      <c r="O40" s="1465"/>
      <c r="P40" s="1465"/>
      <c r="Q40" s="1465"/>
      <c r="R40" s="1465"/>
      <c r="S40" s="1465"/>
      <c r="T40" s="1465"/>
      <c r="U40" s="1465"/>
      <c r="V40" s="1465"/>
      <c r="W40" s="1465"/>
      <c r="X40" s="1465"/>
      <c r="Y40" s="1465"/>
      <c r="Z40" s="1465"/>
      <c r="AA40" s="1465"/>
      <c r="AB40" s="1465"/>
      <c r="AC40" s="1465"/>
      <c r="AD40" s="1465"/>
      <c r="AE40" s="1465"/>
      <c r="AF40" s="1465"/>
      <c r="AG40" s="1465"/>
      <c r="AH40" s="1465"/>
      <c r="AI40" s="1465"/>
      <c r="AJ40" s="1465"/>
      <c r="AK40" s="1465"/>
      <c r="AL40" s="1465"/>
      <c r="AM40" s="1465"/>
      <c r="AN40" s="1465"/>
      <c r="AO40" s="1465"/>
    </row>
    <row r="41" spans="7:41">
      <c r="G41" s="1465"/>
      <c r="H41" s="1465"/>
      <c r="I41" s="1465"/>
      <c r="J41" s="1465"/>
      <c r="K41" s="1465"/>
      <c r="L41" s="1465"/>
      <c r="M41" s="1465"/>
      <c r="N41" s="1465"/>
      <c r="O41" s="1465"/>
      <c r="P41" s="1465"/>
      <c r="Q41" s="1465"/>
      <c r="R41" s="1465"/>
      <c r="S41" s="1465"/>
      <c r="T41" s="1465"/>
      <c r="U41" s="1465"/>
      <c r="V41" s="1465"/>
      <c r="W41" s="1465"/>
      <c r="X41" s="1465"/>
      <c r="Y41" s="1465"/>
      <c r="Z41" s="1465"/>
      <c r="AA41" s="1465"/>
      <c r="AB41" s="1465"/>
      <c r="AC41" s="1465"/>
      <c r="AD41" s="1465"/>
      <c r="AE41" s="1465"/>
      <c r="AF41" s="1465"/>
      <c r="AG41" s="1465"/>
      <c r="AH41" s="1465"/>
      <c r="AI41" s="1465"/>
      <c r="AJ41" s="1465"/>
      <c r="AK41" s="1465"/>
      <c r="AL41" s="1465"/>
      <c r="AM41" s="1465"/>
      <c r="AN41" s="1465"/>
      <c r="AO41" s="1465"/>
    </row>
    <row r="42" spans="7:41">
      <c r="G42" s="1462"/>
      <c r="H42" s="1462"/>
      <c r="I42" s="1462"/>
      <c r="J42" s="1462"/>
      <c r="K42" s="1462"/>
      <c r="L42" s="1462"/>
      <c r="M42" s="1462"/>
      <c r="N42" s="1462"/>
      <c r="O42" s="1462"/>
      <c r="P42" s="1462"/>
      <c r="Q42" s="1462"/>
      <c r="R42" s="1462"/>
      <c r="S42" s="1462"/>
      <c r="T42" s="1462"/>
      <c r="U42" s="1462"/>
      <c r="V42" s="1462"/>
      <c r="W42" s="1462"/>
      <c r="X42" s="1462"/>
      <c r="Y42" s="1462"/>
      <c r="Z42" s="1462"/>
      <c r="AA42" s="1462"/>
      <c r="AB42" s="1462"/>
      <c r="AC42" s="1462"/>
      <c r="AD42" s="1462"/>
      <c r="AE42" s="1462"/>
      <c r="AF42" s="1462"/>
      <c r="AG42" s="1462"/>
      <c r="AH42" s="1462"/>
      <c r="AI42" s="1462"/>
      <c r="AJ42" s="1462"/>
      <c r="AK42" s="1462"/>
      <c r="AL42" s="1462"/>
      <c r="AM42" s="1462"/>
      <c r="AN42" s="1462"/>
      <c r="AO42" s="1462"/>
    </row>
    <row r="43" spans="7:41">
      <c r="G43" s="1462"/>
      <c r="H43" s="1462"/>
      <c r="I43" s="1462"/>
      <c r="J43" s="1462"/>
      <c r="K43" s="1462"/>
      <c r="L43" s="1462"/>
      <c r="M43" s="1462"/>
      <c r="N43" s="1462"/>
      <c r="O43" s="1462"/>
      <c r="P43" s="1462"/>
      <c r="Q43" s="1462"/>
      <c r="R43" s="1462"/>
      <c r="S43" s="1462"/>
      <c r="T43" s="1462"/>
      <c r="U43" s="1462"/>
      <c r="V43" s="1462"/>
      <c r="W43" s="1462"/>
      <c r="X43" s="1462"/>
      <c r="Y43" s="1462"/>
      <c r="Z43" s="1462"/>
      <c r="AA43" s="1462"/>
      <c r="AB43" s="1462"/>
      <c r="AC43" s="1462"/>
      <c r="AD43" s="1462"/>
      <c r="AE43" s="1462"/>
      <c r="AF43" s="1462"/>
      <c r="AG43" s="1462"/>
      <c r="AH43" s="1462"/>
      <c r="AI43" s="1462"/>
      <c r="AJ43" s="1462"/>
      <c r="AK43" s="1462"/>
      <c r="AL43" s="1462"/>
      <c r="AM43" s="1462"/>
      <c r="AN43" s="1462"/>
      <c r="AO43" s="1462"/>
    </row>
    <row r="44" spans="7:41">
      <c r="G44" s="1462"/>
      <c r="H44" s="1462"/>
      <c r="I44" s="1462"/>
      <c r="J44" s="1462"/>
      <c r="K44" s="1462"/>
      <c r="L44" s="1462"/>
      <c r="M44" s="1462"/>
      <c r="N44" s="1462"/>
      <c r="O44" s="1462"/>
      <c r="P44" s="1462"/>
      <c r="Q44" s="1462"/>
      <c r="R44" s="1462"/>
      <c r="S44" s="1462"/>
      <c r="T44" s="1462"/>
      <c r="U44" s="1462"/>
      <c r="V44" s="1462"/>
      <c r="W44" s="1462"/>
      <c r="X44" s="1462"/>
      <c r="Y44" s="1462"/>
      <c r="Z44" s="1462"/>
      <c r="AA44" s="1462"/>
      <c r="AB44" s="1462"/>
      <c r="AC44" s="1462"/>
      <c r="AD44" s="1462"/>
      <c r="AE44" s="1462"/>
      <c r="AF44" s="1462"/>
      <c r="AG44" s="1462"/>
      <c r="AH44" s="1462"/>
      <c r="AI44" s="1462"/>
      <c r="AJ44" s="1462"/>
      <c r="AK44" s="1462"/>
      <c r="AL44" s="1462"/>
      <c r="AM44" s="1462"/>
      <c r="AN44" s="1462"/>
      <c r="AO44" s="1462"/>
    </row>
    <row r="45" spans="7:41">
      <c r="G45" s="1462"/>
      <c r="H45" s="1462"/>
      <c r="I45" s="1462"/>
      <c r="J45" s="1462"/>
      <c r="K45" s="1462"/>
      <c r="L45" s="1462"/>
      <c r="M45" s="1462"/>
      <c r="N45" s="1462"/>
      <c r="O45" s="1462"/>
      <c r="P45" s="1462"/>
      <c r="Q45" s="1462"/>
      <c r="R45" s="1462"/>
      <c r="S45" s="1462"/>
      <c r="T45" s="1462"/>
      <c r="U45" s="1462"/>
      <c r="V45" s="1462"/>
      <c r="W45" s="1462"/>
      <c r="X45" s="1462"/>
      <c r="Y45" s="1462"/>
      <c r="Z45" s="1462"/>
      <c r="AA45" s="1462"/>
      <c r="AB45" s="1462"/>
      <c r="AC45" s="1462"/>
      <c r="AD45" s="1462"/>
      <c r="AE45" s="1462"/>
      <c r="AF45" s="1462"/>
      <c r="AG45" s="1462"/>
      <c r="AH45" s="1462"/>
      <c r="AI45" s="1462"/>
      <c r="AJ45" s="1462"/>
      <c r="AK45" s="1462"/>
      <c r="AL45" s="1462"/>
      <c r="AM45" s="1462"/>
      <c r="AN45" s="1462"/>
      <c r="AO45" s="1462"/>
    </row>
    <row r="46" spans="7:41">
      <c r="G46" s="1462"/>
      <c r="H46" s="1462"/>
      <c r="I46" s="1462"/>
      <c r="J46" s="1462"/>
      <c r="K46" s="1462"/>
      <c r="L46" s="1462"/>
      <c r="M46" s="1462"/>
      <c r="N46" s="1462"/>
      <c r="O46" s="1462"/>
      <c r="P46" s="1462"/>
      <c r="Q46" s="1462"/>
      <c r="R46" s="1462"/>
      <c r="S46" s="1462"/>
      <c r="T46" s="1462"/>
      <c r="U46" s="1462"/>
      <c r="V46" s="1462"/>
      <c r="W46" s="1462"/>
      <c r="X46" s="1462"/>
      <c r="Y46" s="1462"/>
      <c r="Z46" s="1462"/>
      <c r="AA46" s="1462"/>
      <c r="AB46" s="1462"/>
      <c r="AC46" s="1462"/>
      <c r="AD46" s="1462"/>
      <c r="AE46" s="1462"/>
      <c r="AF46" s="1462"/>
      <c r="AG46" s="1462"/>
      <c r="AH46" s="1462"/>
      <c r="AI46" s="1462"/>
      <c r="AJ46" s="1462"/>
      <c r="AK46" s="1462"/>
      <c r="AL46" s="1462"/>
      <c r="AM46" s="1462"/>
      <c r="AN46" s="1462"/>
      <c r="AO46" s="1462"/>
    </row>
    <row r="47" spans="7:41"/>
    <row r="48" spans="7:4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sheetData>
  <sheetProtection algorithmName="SHA-512" hashValue="zf/lH0oo6V0JzC1bhCIMmu7PmnGEHmfulxywD+SMH48BCwpAhGQGINSO86NaGJllZVTnFYZ99BMv7XmrgiSz1Q==" saltValue="oA6WRZZcNDS2GirDi33X1w==" spinCount="100000" sheet="1" objects="1" scenarios="1"/>
  <mergeCells count="8">
    <mergeCell ref="G45:AO45"/>
    <mergeCell ref="G46:AO46"/>
    <mergeCell ref="B5:E7"/>
    <mergeCell ref="G5:AO7"/>
    <mergeCell ref="G42:AO42"/>
    <mergeCell ref="G43:AO43"/>
    <mergeCell ref="G44:AO44"/>
    <mergeCell ref="G9:AO41"/>
  </mergeCells>
  <pageMargins left="0.7" right="0.7" top="0.75" bottom="0.75" header="0.3" footer="0.3"/>
  <pageSetup paperSize="8" scale="5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7C81B-9D9E-4D58-A91D-A13B96F27FD6}">
  <sheetPr>
    <tabColor rgb="FF51883E"/>
    <pageSetUpPr fitToPage="1"/>
  </sheetPr>
  <dimension ref="A1:X75"/>
  <sheetViews>
    <sheetView showGridLines="0" zoomScale="85" zoomScaleNormal="85" workbookViewId="0">
      <selection activeCell="B9" sqref="B9"/>
    </sheetView>
  </sheetViews>
  <sheetFormatPr defaultColWidth="0" defaultRowHeight="14.25" customHeight="1" zeroHeight="1"/>
  <cols>
    <col min="1" max="1" width="3.7109375" customWidth="1"/>
    <col min="2" max="5" width="10.28515625" customWidth="1"/>
    <col min="6" max="6" width="3.7109375" customWidth="1"/>
    <col min="7" max="7" width="4.5703125" customWidth="1"/>
    <col min="8" max="8" width="23.5703125" customWidth="1"/>
    <col min="9" max="9" width="4.85546875" customWidth="1"/>
    <col min="10" max="10" width="23.5703125" customWidth="1"/>
    <col min="11" max="11" width="4.85546875" customWidth="1"/>
    <col min="12" max="12" width="23.5703125" customWidth="1"/>
    <col min="13" max="13" width="4.85546875" customWidth="1"/>
    <col min="14" max="14" width="23.5703125" customWidth="1"/>
    <col min="15" max="15" width="4.85546875" customWidth="1"/>
    <col min="16" max="16" width="23.5703125" customWidth="1"/>
    <col min="17" max="17" width="4.7109375" customWidth="1"/>
    <col min="18" max="18" width="23.5703125" customWidth="1"/>
    <col min="19" max="19" width="4.7109375" customWidth="1"/>
    <col min="20" max="20" width="23.5703125" customWidth="1"/>
    <col min="21" max="21" width="10.28515625" customWidth="1"/>
    <col min="22" max="24" width="0" hidden="1" customWidth="1"/>
    <col min="25" max="16384" width="10.28515625" hidden="1"/>
  </cols>
  <sheetData>
    <row r="1" spans="2:20" ht="15">
      <c r="B1" s="3"/>
      <c r="C1" s="3"/>
      <c r="D1" s="3"/>
      <c r="E1" s="3"/>
    </row>
    <row r="2" spans="2:20" ht="15">
      <c r="B2" s="3"/>
      <c r="C2" s="3"/>
      <c r="D2" s="3"/>
      <c r="E2" s="3"/>
    </row>
    <row r="3" spans="2:20" ht="15">
      <c r="B3" s="3"/>
      <c r="C3" s="3"/>
      <c r="D3" s="3"/>
      <c r="E3" s="3"/>
      <c r="S3" s="32"/>
    </row>
    <row r="4" spans="2:20" ht="15">
      <c r="B4" s="3"/>
      <c r="C4" s="3"/>
      <c r="D4" s="3"/>
      <c r="E4" s="3"/>
    </row>
    <row r="5" spans="2:20" ht="15">
      <c r="B5" s="161"/>
      <c r="C5" s="161"/>
      <c r="D5" s="161"/>
      <c r="E5" s="161"/>
      <c r="G5" s="161"/>
      <c r="H5" s="161"/>
      <c r="I5" s="161"/>
      <c r="J5" s="161"/>
      <c r="K5" s="161"/>
      <c r="L5" s="161"/>
      <c r="M5" s="161"/>
      <c r="N5" s="161"/>
      <c r="O5" s="161"/>
      <c r="P5" s="161"/>
      <c r="Q5" s="161"/>
      <c r="R5" s="161"/>
      <c r="S5" s="161"/>
      <c r="T5" s="161"/>
    </row>
    <row r="6" spans="2:20" ht="20.25">
      <c r="B6" s="1567" t="s">
        <v>0</v>
      </c>
      <c r="C6" s="1567"/>
      <c r="D6" s="1567"/>
      <c r="E6" s="1567"/>
      <c r="F6" s="38"/>
      <c r="G6" s="516" t="s">
        <v>369</v>
      </c>
      <c r="H6" s="172"/>
      <c r="I6" s="161"/>
      <c r="J6" s="161"/>
      <c r="K6" s="161"/>
      <c r="L6" s="161"/>
      <c r="M6" s="161"/>
      <c r="N6" s="161"/>
      <c r="O6" s="161"/>
      <c r="P6" s="161"/>
      <c r="Q6" s="161"/>
      <c r="R6" s="161"/>
      <c r="S6" s="161"/>
      <c r="T6" s="161"/>
    </row>
    <row r="7" spans="2:20" ht="15.75" thickBot="1">
      <c r="B7" s="189"/>
      <c r="C7" s="189"/>
      <c r="D7" s="189"/>
      <c r="E7" s="189"/>
      <c r="G7" s="189"/>
      <c r="H7" s="189"/>
      <c r="I7" s="189"/>
      <c r="J7" s="189"/>
      <c r="K7" s="189"/>
      <c r="L7" s="189"/>
      <c r="M7" s="189"/>
      <c r="N7" s="189"/>
      <c r="O7" s="189"/>
      <c r="P7" s="189"/>
      <c r="Q7" s="189"/>
      <c r="R7" s="189"/>
      <c r="S7" s="189"/>
      <c r="T7" s="189"/>
    </row>
    <row r="8" spans="2:20" ht="15"/>
    <row r="9" spans="2:20" ht="15">
      <c r="G9" s="1511"/>
      <c r="H9" s="1511"/>
      <c r="I9" s="1511"/>
      <c r="J9" s="1511"/>
      <c r="K9" s="1511"/>
      <c r="L9" s="1511"/>
      <c r="M9" s="1511"/>
      <c r="N9" s="1511"/>
      <c r="O9" s="1511"/>
      <c r="P9" s="1511"/>
      <c r="Q9" s="1511"/>
      <c r="R9" s="1511"/>
    </row>
    <row r="10" spans="2:20" ht="15">
      <c r="G10" s="1511"/>
      <c r="H10" s="1511"/>
      <c r="I10" s="1511"/>
      <c r="J10" s="1511"/>
      <c r="K10" s="1511"/>
      <c r="L10" s="1511"/>
      <c r="M10" s="1511"/>
      <c r="N10" s="1511"/>
      <c r="O10" s="1511"/>
      <c r="P10" s="1511"/>
      <c r="Q10" s="1511"/>
      <c r="R10" s="1511"/>
    </row>
    <row r="11" spans="2:20" ht="15">
      <c r="G11" s="1511"/>
      <c r="H11" s="1511"/>
      <c r="I11" s="1511"/>
      <c r="J11" s="1511"/>
      <c r="K11" s="1511"/>
      <c r="L11" s="1511"/>
      <c r="M11" s="1511"/>
      <c r="N11" s="1511"/>
      <c r="O11" s="1511"/>
      <c r="P11" s="1511"/>
      <c r="Q11" s="1511"/>
      <c r="R11" s="1511"/>
    </row>
    <row r="12" spans="2:20" ht="15">
      <c r="G12" s="1511"/>
      <c r="H12" s="1511"/>
      <c r="I12" s="1511"/>
      <c r="J12" s="1511"/>
      <c r="K12" s="1511"/>
      <c r="L12" s="1511"/>
      <c r="M12" s="1511"/>
      <c r="N12" s="1511"/>
      <c r="O12" s="1511"/>
      <c r="P12" s="1511"/>
      <c r="Q12" s="1511"/>
      <c r="R12" s="1511"/>
    </row>
    <row r="13" spans="2:20" ht="15">
      <c r="G13" s="1511"/>
      <c r="H13" s="1511"/>
      <c r="I13" s="1511"/>
      <c r="J13" s="1511"/>
      <c r="K13" s="1511"/>
      <c r="L13" s="1511"/>
      <c r="M13" s="1511"/>
      <c r="N13" s="1511"/>
      <c r="O13" s="1511"/>
      <c r="P13" s="1511"/>
      <c r="Q13" s="1511"/>
      <c r="R13" s="1511"/>
    </row>
    <row r="14" spans="2:20" ht="15">
      <c r="G14" s="1511"/>
      <c r="H14" s="1511"/>
      <c r="I14" s="1511"/>
      <c r="J14" s="1511"/>
      <c r="K14" s="1511"/>
      <c r="L14" s="1511"/>
      <c r="M14" s="1511"/>
      <c r="N14" s="1511"/>
      <c r="O14" s="1511"/>
      <c r="P14" s="1511"/>
      <c r="Q14" s="1511"/>
      <c r="R14" s="1511"/>
    </row>
    <row r="15" spans="2:20" ht="15">
      <c r="G15" s="1511"/>
      <c r="H15" s="1511"/>
      <c r="I15" s="1511"/>
      <c r="J15" s="1511"/>
      <c r="K15" s="1511"/>
      <c r="L15" s="1511"/>
      <c r="M15" s="1511"/>
      <c r="N15" s="1511"/>
      <c r="O15" s="1511"/>
      <c r="P15" s="1511"/>
      <c r="Q15" s="1511"/>
      <c r="R15" s="1511"/>
    </row>
    <row r="16" spans="2:20" ht="15">
      <c r="G16" s="1511"/>
      <c r="H16" s="1511"/>
      <c r="I16" s="1511"/>
      <c r="J16" s="1511"/>
      <c r="K16" s="1511"/>
      <c r="L16" s="1511"/>
      <c r="M16" s="1511"/>
      <c r="N16" s="1511"/>
      <c r="O16" s="1511"/>
      <c r="P16" s="1511"/>
      <c r="Q16" s="1511"/>
      <c r="R16" s="1511"/>
    </row>
    <row r="17" spans="7:18" ht="15">
      <c r="G17" s="1511"/>
      <c r="H17" s="1511"/>
      <c r="I17" s="1511"/>
      <c r="J17" s="1511"/>
      <c r="K17" s="1511"/>
      <c r="L17" s="1511"/>
      <c r="M17" s="1511"/>
      <c r="N17" s="1511"/>
      <c r="O17" s="1511"/>
      <c r="P17" s="1511"/>
      <c r="Q17" s="1511"/>
      <c r="R17" s="1511"/>
    </row>
    <row r="18" spans="7:18" ht="15">
      <c r="G18" s="1511"/>
      <c r="H18" s="1511"/>
      <c r="I18" s="1511"/>
      <c r="J18" s="1511"/>
      <c r="K18" s="1511"/>
      <c r="L18" s="1511"/>
      <c r="M18" s="1511"/>
      <c r="N18" s="1511"/>
      <c r="O18" s="1511"/>
      <c r="P18" s="1511"/>
      <c r="Q18" s="1511"/>
      <c r="R18" s="1511"/>
    </row>
    <row r="19" spans="7:18" ht="15">
      <c r="G19" s="1511"/>
      <c r="H19" s="1511"/>
      <c r="I19" s="1511"/>
      <c r="J19" s="1511"/>
      <c r="K19" s="1511"/>
      <c r="L19" s="1511"/>
      <c r="M19" s="1511"/>
      <c r="N19" s="1511"/>
      <c r="O19" s="1511"/>
      <c r="P19" s="1511"/>
      <c r="Q19" s="1511"/>
      <c r="R19" s="1511"/>
    </row>
    <row r="20" spans="7:18" ht="15">
      <c r="G20" s="1511"/>
      <c r="H20" s="1511"/>
      <c r="I20" s="1511"/>
      <c r="J20" s="1511"/>
      <c r="K20" s="1511"/>
      <c r="L20" s="1511"/>
      <c r="M20" s="1511"/>
      <c r="N20" s="1511"/>
      <c r="O20" s="1511"/>
      <c r="P20" s="1511"/>
      <c r="Q20" s="1511"/>
      <c r="R20" s="1511"/>
    </row>
    <row r="21" spans="7:18" ht="15">
      <c r="G21" s="1511"/>
      <c r="H21" s="1511"/>
      <c r="I21" s="1511"/>
      <c r="J21" s="1511"/>
      <c r="K21" s="1511"/>
      <c r="L21" s="1511"/>
      <c r="M21" s="1511"/>
      <c r="N21" s="1511"/>
      <c r="O21" s="1511"/>
      <c r="P21" s="1511"/>
      <c r="Q21" s="1511"/>
      <c r="R21" s="1511"/>
    </row>
    <row r="22" spans="7:18" ht="15">
      <c r="G22" s="1511"/>
      <c r="H22" s="1511"/>
      <c r="I22" s="1511"/>
      <c r="J22" s="1511"/>
      <c r="K22" s="1511"/>
      <c r="L22" s="1511"/>
      <c r="M22" s="1511"/>
      <c r="N22" s="1511"/>
      <c r="O22" s="1511"/>
      <c r="P22" s="1511"/>
      <c r="Q22" s="1511"/>
      <c r="R22" s="1511"/>
    </row>
    <row r="23" spans="7:18" ht="15">
      <c r="G23" s="1511"/>
      <c r="H23" s="1511"/>
      <c r="I23" s="1511"/>
      <c r="J23" s="1511"/>
      <c r="K23" s="1511"/>
      <c r="L23" s="1511"/>
      <c r="M23" s="1511"/>
      <c r="N23" s="1511"/>
      <c r="O23" s="1511"/>
      <c r="P23" s="1511"/>
      <c r="Q23" s="1511"/>
      <c r="R23" s="1511"/>
    </row>
    <row r="24" spans="7:18" ht="15">
      <c r="G24" s="1511"/>
      <c r="H24" s="1511"/>
      <c r="I24" s="1511"/>
      <c r="J24" s="1511"/>
      <c r="K24" s="1511"/>
      <c r="L24" s="1511"/>
      <c r="M24" s="1511"/>
      <c r="N24" s="1511"/>
      <c r="O24" s="1511"/>
      <c r="P24" s="1511"/>
      <c r="Q24" s="1511"/>
      <c r="R24" s="1511"/>
    </row>
    <row r="25" spans="7:18" ht="15">
      <c r="G25" s="1511"/>
      <c r="H25" s="1511"/>
      <c r="I25" s="1511"/>
      <c r="J25" s="1511"/>
      <c r="K25" s="1511"/>
      <c r="L25" s="1511"/>
      <c r="M25" s="1511"/>
      <c r="N25" s="1511"/>
      <c r="O25" s="1511"/>
      <c r="P25" s="1511"/>
      <c r="Q25" s="1511"/>
      <c r="R25" s="1511"/>
    </row>
    <row r="26" spans="7:18" ht="15">
      <c r="G26" s="1511"/>
      <c r="H26" s="1511"/>
      <c r="I26" s="1511"/>
      <c r="J26" s="1511"/>
      <c r="K26" s="1511"/>
      <c r="L26" s="1511"/>
      <c r="M26" s="1511"/>
      <c r="N26" s="1511"/>
      <c r="O26" s="1511"/>
      <c r="P26" s="1511"/>
      <c r="Q26" s="1511"/>
      <c r="R26" s="1511"/>
    </row>
    <row r="27" spans="7:18" ht="15">
      <c r="G27" s="1511"/>
      <c r="H27" s="1511"/>
      <c r="I27" s="1511"/>
      <c r="J27" s="1511"/>
      <c r="K27" s="1511"/>
      <c r="L27" s="1511"/>
      <c r="M27" s="1511"/>
      <c r="N27" s="1511"/>
      <c r="O27" s="1511"/>
      <c r="P27" s="1511"/>
      <c r="Q27" s="1511"/>
      <c r="R27" s="1511"/>
    </row>
    <row r="28" spans="7:18" ht="15">
      <c r="G28" s="1511"/>
      <c r="H28" s="1511"/>
      <c r="I28" s="1511"/>
      <c r="J28" s="1511"/>
      <c r="K28" s="1511"/>
      <c r="L28" s="1511"/>
      <c r="M28" s="1511"/>
      <c r="N28" s="1511"/>
      <c r="O28" s="1511"/>
      <c r="P28" s="1511"/>
      <c r="Q28" s="1511"/>
      <c r="R28" s="1511"/>
    </row>
    <row r="29" spans="7:18" ht="15">
      <c r="G29" s="1511"/>
      <c r="H29" s="1511"/>
      <c r="I29" s="1511"/>
      <c r="J29" s="1511"/>
      <c r="K29" s="1511"/>
      <c r="L29" s="1511"/>
      <c r="M29" s="1511"/>
      <c r="N29" s="1511"/>
      <c r="O29" s="1511"/>
      <c r="P29" s="1511"/>
      <c r="Q29" s="1511"/>
      <c r="R29" s="1511"/>
    </row>
    <row r="30" spans="7:18" ht="15">
      <c r="G30" s="1511"/>
      <c r="H30" s="1511"/>
      <c r="I30" s="1511"/>
      <c r="J30" s="1511"/>
      <c r="K30" s="1511"/>
      <c r="L30" s="1511"/>
      <c r="M30" s="1511"/>
      <c r="N30" s="1511"/>
      <c r="O30" s="1511"/>
      <c r="P30" s="1511"/>
      <c r="Q30" s="1511"/>
      <c r="R30" s="1511"/>
    </row>
    <row r="31" spans="7:18" ht="15"/>
    <row r="32" spans="7:18" ht="15">
      <c r="G32" s="1511"/>
      <c r="H32" s="1511"/>
      <c r="I32" s="1511"/>
      <c r="J32" s="1511"/>
      <c r="K32" s="1511"/>
      <c r="L32" s="1511"/>
      <c r="M32" s="1511"/>
      <c r="N32" s="1511"/>
      <c r="O32" s="1511"/>
      <c r="P32" s="1511"/>
      <c r="Q32" s="1511"/>
      <c r="R32" s="1511"/>
    </row>
    <row r="33" spans="7:18" ht="15">
      <c r="G33" s="1511"/>
      <c r="H33" s="1511"/>
      <c r="I33" s="1511"/>
      <c r="J33" s="1511"/>
      <c r="K33" s="1511"/>
      <c r="L33" s="1511"/>
      <c r="M33" s="1511"/>
      <c r="N33" s="1511"/>
      <c r="O33" s="1511"/>
      <c r="P33" s="1511"/>
      <c r="Q33" s="1511"/>
      <c r="R33" s="1511"/>
    </row>
    <row r="34" spans="7:18" ht="15">
      <c r="G34" s="1511"/>
      <c r="H34" s="1511"/>
      <c r="I34" s="1511"/>
      <c r="J34" s="1511"/>
      <c r="K34" s="1511"/>
      <c r="L34" s="1511"/>
      <c r="M34" s="1511"/>
      <c r="N34" s="1511"/>
      <c r="O34" s="1511"/>
      <c r="P34" s="1511"/>
      <c r="Q34" s="1511"/>
      <c r="R34" s="1511"/>
    </row>
    <row r="35" spans="7:18" ht="15">
      <c r="G35" s="1511"/>
      <c r="H35" s="1511"/>
      <c r="I35" s="1511"/>
      <c r="J35" s="1511"/>
      <c r="K35" s="1511"/>
      <c r="L35" s="1511"/>
      <c r="M35" s="1511"/>
      <c r="N35" s="1511"/>
      <c r="O35" s="1511"/>
      <c r="P35" s="1511"/>
      <c r="Q35" s="1511"/>
      <c r="R35" s="1511"/>
    </row>
    <row r="36" spans="7:18" ht="15">
      <c r="G36" s="1511"/>
      <c r="H36" s="1511"/>
      <c r="I36" s="1511"/>
      <c r="J36" s="1511"/>
      <c r="K36" s="1511"/>
      <c r="L36" s="1511"/>
      <c r="M36" s="1511"/>
      <c r="N36" s="1511"/>
      <c r="O36" s="1511"/>
      <c r="P36" s="1511"/>
      <c r="Q36" s="1511"/>
      <c r="R36" s="1511"/>
    </row>
    <row r="37" spans="7:18" ht="15">
      <c r="G37" s="1511"/>
      <c r="H37" s="1511"/>
      <c r="I37" s="1511"/>
      <c r="J37" s="1511"/>
      <c r="K37" s="1511"/>
      <c r="L37" s="1511"/>
      <c r="M37" s="1511"/>
      <c r="N37" s="1511"/>
      <c r="O37" s="1511"/>
      <c r="P37" s="1511"/>
      <c r="Q37" s="1511"/>
      <c r="R37" s="1511"/>
    </row>
    <row r="38" spans="7:18" ht="15">
      <c r="G38" s="1511"/>
      <c r="H38" s="1511"/>
      <c r="I38" s="1511"/>
      <c r="J38" s="1511"/>
      <c r="K38" s="1511"/>
      <c r="L38" s="1511"/>
      <c r="M38" s="1511"/>
      <c r="N38" s="1511"/>
      <c r="O38" s="1511"/>
      <c r="P38" s="1511"/>
      <c r="Q38" s="1511"/>
      <c r="R38" s="1511"/>
    </row>
    <row r="39" spans="7:18" ht="15">
      <c r="G39" s="1511"/>
      <c r="H39" s="1511"/>
      <c r="I39" s="1511"/>
      <c r="J39" s="1511"/>
      <c r="K39" s="1511"/>
      <c r="L39" s="1511"/>
      <c r="M39" s="1511"/>
      <c r="N39" s="1511"/>
      <c r="O39" s="1511"/>
      <c r="P39" s="1511"/>
      <c r="Q39" s="1511"/>
      <c r="R39" s="1511"/>
    </row>
    <row r="40" spans="7:18" ht="15">
      <c r="G40" s="1511"/>
      <c r="H40" s="1511"/>
      <c r="I40" s="1511"/>
      <c r="J40" s="1511"/>
      <c r="K40" s="1511"/>
      <c r="L40" s="1511"/>
      <c r="M40" s="1511"/>
      <c r="N40" s="1511"/>
      <c r="O40" s="1511"/>
      <c r="P40" s="1511"/>
      <c r="Q40" s="1511"/>
      <c r="R40" s="1511"/>
    </row>
    <row r="41" spans="7:18" ht="15">
      <c r="G41" s="1511"/>
      <c r="H41" s="1511"/>
      <c r="I41" s="1511"/>
      <c r="J41" s="1511"/>
      <c r="K41" s="1511"/>
      <c r="L41" s="1511"/>
      <c r="M41" s="1511"/>
      <c r="N41" s="1511"/>
      <c r="O41" s="1511"/>
      <c r="P41" s="1511"/>
      <c r="Q41" s="1511"/>
      <c r="R41" s="1511"/>
    </row>
    <row r="42" spans="7:18" ht="15">
      <c r="G42" s="1511"/>
      <c r="H42" s="1511"/>
      <c r="I42" s="1511"/>
      <c r="J42" s="1511"/>
      <c r="K42" s="1511"/>
      <c r="L42" s="1511"/>
      <c r="M42" s="1511"/>
      <c r="N42" s="1511"/>
      <c r="O42" s="1511"/>
      <c r="P42" s="1511"/>
      <c r="Q42" s="1511"/>
      <c r="R42" s="1511"/>
    </row>
    <row r="43" spans="7:18" ht="15">
      <c r="G43" s="1511"/>
      <c r="H43" s="1511"/>
      <c r="I43" s="1511"/>
      <c r="J43" s="1511"/>
      <c r="K43" s="1511"/>
      <c r="L43" s="1511"/>
      <c r="M43" s="1511"/>
      <c r="N43" s="1511"/>
      <c r="O43" s="1511"/>
      <c r="P43" s="1511"/>
      <c r="Q43" s="1511"/>
      <c r="R43" s="1511"/>
    </row>
    <row r="44" spans="7:18" ht="15">
      <c r="G44" s="1511"/>
      <c r="H44" s="1511"/>
      <c r="I44" s="1511"/>
      <c r="J44" s="1511"/>
      <c r="K44" s="1511"/>
      <c r="L44" s="1511"/>
      <c r="M44" s="1511"/>
      <c r="N44" s="1511"/>
      <c r="O44" s="1511"/>
      <c r="P44" s="1511"/>
      <c r="Q44" s="1511"/>
      <c r="R44" s="1511"/>
    </row>
    <row r="45" spans="7:18" ht="15">
      <c r="G45" s="1511"/>
      <c r="H45" s="1511"/>
      <c r="I45" s="1511"/>
      <c r="J45" s="1511"/>
      <c r="K45" s="1511"/>
      <c r="L45" s="1511"/>
      <c r="M45" s="1511"/>
      <c r="N45" s="1511"/>
      <c r="O45" s="1511"/>
      <c r="P45" s="1511"/>
      <c r="Q45" s="1511"/>
      <c r="R45" s="1511"/>
    </row>
    <row r="46" spans="7:18" ht="15">
      <c r="G46" s="1511"/>
      <c r="H46" s="1511"/>
      <c r="I46" s="1511"/>
      <c r="J46" s="1511"/>
      <c r="K46" s="1511"/>
      <c r="L46" s="1511"/>
      <c r="M46" s="1511"/>
      <c r="N46" s="1511"/>
      <c r="O46" s="1511"/>
      <c r="P46" s="1511"/>
      <c r="Q46" s="1511"/>
      <c r="R46" s="1511"/>
    </row>
    <row r="47" spans="7:18" ht="15">
      <c r="G47" s="1511"/>
      <c r="H47" s="1511"/>
      <c r="I47" s="1511"/>
      <c r="J47" s="1511"/>
      <c r="K47" s="1511"/>
      <c r="L47" s="1511"/>
      <c r="M47" s="1511"/>
      <c r="N47" s="1511"/>
      <c r="O47" s="1511"/>
      <c r="P47" s="1511"/>
      <c r="Q47" s="1511"/>
      <c r="R47" s="1511"/>
    </row>
    <row r="48" spans="7:18" ht="15">
      <c r="G48" s="1511"/>
      <c r="H48" s="1511"/>
      <c r="I48" s="1511"/>
      <c r="J48" s="1511"/>
      <c r="K48" s="1511"/>
      <c r="L48" s="1511"/>
      <c r="M48" s="1511"/>
      <c r="N48" s="1511"/>
      <c r="O48" s="1511"/>
      <c r="P48" s="1511"/>
      <c r="Q48" s="1511"/>
      <c r="R48" s="1511"/>
    </row>
    <row r="49" spans="7:18" ht="15">
      <c r="G49" s="1511"/>
      <c r="H49" s="1511"/>
      <c r="I49" s="1511"/>
      <c r="J49" s="1511"/>
      <c r="K49" s="1511"/>
      <c r="L49" s="1511"/>
      <c r="M49" s="1511"/>
      <c r="N49" s="1511"/>
      <c r="O49" s="1511"/>
      <c r="P49" s="1511"/>
      <c r="Q49" s="1511"/>
      <c r="R49" s="1511"/>
    </row>
    <row r="50" spans="7:18" ht="15">
      <c r="G50" s="1511"/>
      <c r="H50" s="1511"/>
      <c r="I50" s="1511"/>
      <c r="J50" s="1511"/>
      <c r="K50" s="1511"/>
      <c r="L50" s="1511"/>
      <c r="M50" s="1511"/>
      <c r="N50" s="1511"/>
      <c r="O50" s="1511"/>
      <c r="P50" s="1511"/>
      <c r="Q50" s="1511"/>
      <c r="R50" s="1511"/>
    </row>
    <row r="51" spans="7:18" ht="15">
      <c r="G51" s="1511"/>
      <c r="H51" s="1511"/>
      <c r="I51" s="1511"/>
      <c r="J51" s="1511"/>
      <c r="K51" s="1511"/>
      <c r="L51" s="1511"/>
      <c r="M51" s="1511"/>
      <c r="N51" s="1511"/>
      <c r="O51" s="1511"/>
      <c r="P51" s="1511"/>
      <c r="Q51" s="1511"/>
      <c r="R51" s="1511"/>
    </row>
    <row r="52" spans="7:18" ht="15">
      <c r="G52" s="1511"/>
      <c r="H52" s="1511"/>
      <c r="I52" s="1511"/>
      <c r="J52" s="1511"/>
      <c r="K52" s="1511"/>
      <c r="L52" s="1511"/>
      <c r="M52" s="1511"/>
      <c r="N52" s="1511"/>
      <c r="O52" s="1511"/>
      <c r="P52" s="1511"/>
      <c r="Q52" s="1511"/>
      <c r="R52" s="1511"/>
    </row>
    <row r="53" spans="7:18" ht="15">
      <c r="G53" s="1511"/>
      <c r="H53" s="1511"/>
      <c r="I53" s="1511"/>
      <c r="J53" s="1511"/>
      <c r="K53" s="1511"/>
      <c r="L53" s="1511"/>
      <c r="M53" s="1511"/>
      <c r="N53" s="1511"/>
      <c r="O53" s="1511"/>
      <c r="P53" s="1511"/>
      <c r="Q53" s="1511"/>
      <c r="R53" s="1511"/>
    </row>
    <row r="54" spans="7:18" ht="15">
      <c r="G54" s="1511"/>
      <c r="H54" s="1511"/>
      <c r="I54" s="1511"/>
      <c r="J54" s="1511"/>
      <c r="K54" s="1511"/>
      <c r="L54" s="1511"/>
      <c r="M54" s="1511"/>
      <c r="N54" s="1511"/>
      <c r="O54" s="1511"/>
      <c r="P54" s="1511"/>
      <c r="Q54" s="1511"/>
      <c r="R54" s="1511"/>
    </row>
    <row r="55" spans="7:18" ht="15">
      <c r="G55" s="1511"/>
      <c r="H55" s="1511"/>
      <c r="I55" s="1511"/>
      <c r="J55" s="1511"/>
      <c r="K55" s="1511"/>
      <c r="L55" s="1511"/>
      <c r="M55" s="1511"/>
      <c r="N55" s="1511"/>
      <c r="O55" s="1511"/>
      <c r="P55" s="1511"/>
      <c r="Q55" s="1511"/>
      <c r="R55" s="1511"/>
    </row>
    <row r="56" spans="7:18" ht="15"/>
    <row r="57" spans="7:18" ht="15"/>
    <row r="58" spans="7:18" ht="15"/>
    <row r="59" spans="7:18" ht="15"/>
    <row r="60" spans="7:18" ht="15"/>
    <row r="61" spans="7:18" ht="15">
      <c r="M61" s="33"/>
      <c r="N61" s="33"/>
      <c r="O61" s="33"/>
      <c r="P61" s="33"/>
    </row>
    <row r="62" spans="7:18" ht="15">
      <c r="L62" s="18"/>
      <c r="M62" s="18">
        <v>0.85</v>
      </c>
      <c r="N62" s="18"/>
      <c r="O62" s="18">
        <v>0.92</v>
      </c>
      <c r="P62" s="18"/>
    </row>
    <row r="63" spans="7:18" ht="15">
      <c r="L63" s="18"/>
      <c r="M63" s="18"/>
      <c r="N63" s="18"/>
      <c r="O63" s="18">
        <v>0.08</v>
      </c>
      <c r="P63" s="18"/>
    </row>
    <row r="64" spans="7:18" ht="15">
      <c r="I64" s="18"/>
      <c r="J64" s="18"/>
      <c r="K64" s="18"/>
      <c r="L64" s="18"/>
      <c r="M64" s="33"/>
      <c r="N64" s="33"/>
      <c r="O64" s="18"/>
      <c r="P64" s="18"/>
    </row>
    <row r="65" spans="8:16" ht="15" hidden="1">
      <c r="H65" s="18"/>
      <c r="I65" s="18"/>
      <c r="J65" s="18"/>
      <c r="K65" s="18"/>
      <c r="L65" s="18"/>
      <c r="M65" s="33"/>
      <c r="N65" s="33"/>
      <c r="O65" s="18"/>
      <c r="P65" s="18"/>
    </row>
    <row r="66" spans="8:16" ht="15" hidden="1"/>
    <row r="67" spans="8:16" ht="15" hidden="1"/>
    <row r="68" spans="8:16" ht="15" hidden="1"/>
    <row r="69" spans="8:16" ht="15" hidden="1"/>
    <row r="70" spans="8:16" ht="15" hidden="1"/>
    <row r="71" spans="8:16" ht="15" hidden="1"/>
    <row r="72" spans="8:16" ht="15" hidden="1"/>
    <row r="73" spans="8:16" ht="15" hidden="1"/>
    <row r="74" spans="8:16" ht="15" hidden="1"/>
    <row r="75" spans="8:16" ht="15" hidden="1"/>
  </sheetData>
  <sheetProtection algorithmName="SHA-512" hashValue="nSD3h/JHrZKVnFyRCJi2S0UEClAwJwWU1pZdhCNTmMIk8VKe+R2Y2r4+A89AOSZ4ZWb9tTmLGHFoO47jvQ+3Fg==" saltValue="S83kdb5ldVA3wIXpTbNX9g==" spinCount="100000" sheet="1" objects="1" scenarios="1"/>
  <mergeCells count="3">
    <mergeCell ref="B6:E6"/>
    <mergeCell ref="G9:R30"/>
    <mergeCell ref="G32:R55"/>
  </mergeCells>
  <pageMargins left="0.7" right="0.7" top="0.75" bottom="0.75" header="0.3" footer="0.3"/>
  <pageSetup paperSize="8" scale="7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DBB4C-3908-4C14-8F6E-F54995EB4E08}">
  <sheetPr>
    <tabColor rgb="FF51883E"/>
    <pageSetUpPr fitToPage="1"/>
  </sheetPr>
  <dimension ref="A1:AF166"/>
  <sheetViews>
    <sheetView showGridLines="0" zoomScale="85" zoomScaleNormal="85" workbookViewId="0">
      <selection activeCell="B9" sqref="B9"/>
    </sheetView>
  </sheetViews>
  <sheetFormatPr defaultColWidth="0" defaultRowHeight="21.75" customHeight="1" zeroHeight="1"/>
  <cols>
    <col min="1" max="1" width="3.7109375" style="3" customWidth="1"/>
    <col min="2" max="5" width="10.28515625" style="3" customWidth="1"/>
    <col min="6" max="6" width="3.7109375" style="3" customWidth="1"/>
    <col min="7" max="7" width="54.28515625" style="3" customWidth="1"/>
    <col min="8" max="8" width="20.28515625" style="3" bestFit="1" customWidth="1"/>
    <col min="9" max="9" width="21" style="3" customWidth="1"/>
    <col min="10" max="10" width="23.42578125" style="3" customWidth="1"/>
    <col min="11" max="12" width="20.7109375" style="3" customWidth="1"/>
    <col min="13" max="16" width="18" style="3" customWidth="1"/>
    <col min="17" max="17" width="9.85546875" style="3" customWidth="1"/>
    <col min="18" max="32" width="0" style="3" hidden="1" customWidth="1"/>
    <col min="33" max="16384" width="9.85546875" style="3" hidden="1"/>
  </cols>
  <sheetData>
    <row r="1" spans="2:16" ht="13.5" customHeight="1"/>
    <row r="2" spans="2:16" ht="13.5" customHeight="1"/>
    <row r="3" spans="2:16" ht="13.5" customHeight="1"/>
    <row r="4" spans="2:16" ht="13.5" customHeight="1"/>
    <row r="5" spans="2:16" customFormat="1" ht="13.5" customHeight="1">
      <c r="B5" s="1573" t="s">
        <v>0</v>
      </c>
      <c r="C5" s="1573"/>
      <c r="D5" s="1573"/>
      <c r="E5" s="1573"/>
      <c r="G5" s="1580" t="s">
        <v>8</v>
      </c>
      <c r="H5" s="1580"/>
      <c r="I5" s="1580"/>
      <c r="J5" s="1580"/>
      <c r="K5" s="1580"/>
      <c r="L5" s="1580"/>
      <c r="M5" s="1580"/>
      <c r="N5" s="1580"/>
      <c r="O5" s="1580"/>
      <c r="P5" s="1580"/>
    </row>
    <row r="6" spans="2:16" customFormat="1" ht="13.5" customHeight="1">
      <c r="B6" s="1573"/>
      <c r="C6" s="1573"/>
      <c r="D6" s="1573"/>
      <c r="E6" s="1573"/>
      <c r="G6" s="1580"/>
      <c r="H6" s="1580"/>
      <c r="I6" s="1580"/>
      <c r="J6" s="1580"/>
      <c r="K6" s="1580"/>
      <c r="L6" s="1580"/>
      <c r="M6" s="1580"/>
      <c r="N6" s="1580"/>
      <c r="O6" s="1580"/>
      <c r="P6" s="1580"/>
    </row>
    <row r="7" spans="2:16" customFormat="1" ht="13.5" customHeight="1" thickBot="1">
      <c r="B7" s="1574"/>
      <c r="C7" s="1574"/>
      <c r="D7" s="1574"/>
      <c r="E7" s="1574"/>
      <c r="G7" s="1581"/>
      <c r="H7" s="1581"/>
      <c r="I7" s="1581"/>
      <c r="J7" s="1581"/>
      <c r="K7" s="1581"/>
      <c r="L7" s="1581"/>
      <c r="M7" s="1581"/>
      <c r="N7" s="1581"/>
      <c r="O7" s="1581"/>
      <c r="P7" s="1581"/>
    </row>
    <row r="8" spans="2:16" ht="15">
      <c r="G8" s="81"/>
      <c r="H8" s="81"/>
      <c r="I8" s="81"/>
      <c r="J8" s="81"/>
      <c r="K8" s="81"/>
      <c r="L8" s="81"/>
      <c r="M8" s="81"/>
      <c r="N8" s="81"/>
      <c r="O8" s="81"/>
      <c r="P8" s="81"/>
    </row>
    <row r="9" spans="2:16" ht="15" customHeight="1">
      <c r="G9" s="1582" t="s">
        <v>1236</v>
      </c>
      <c r="H9" s="1582"/>
      <c r="I9" s="1582"/>
      <c r="J9" s="1582"/>
      <c r="K9" s="1582"/>
      <c r="L9" s="1582"/>
      <c r="M9" s="1582"/>
      <c r="N9" s="1582"/>
      <c r="O9" s="1582"/>
      <c r="P9" s="1582"/>
    </row>
    <row r="10" spans="2:16" ht="15" customHeight="1">
      <c r="G10" s="1582"/>
      <c r="H10" s="1582"/>
      <c r="I10" s="1582"/>
      <c r="J10" s="1582"/>
      <c r="K10" s="1582"/>
      <c r="L10" s="1582"/>
      <c r="M10" s="1582"/>
      <c r="N10" s="1582"/>
      <c r="O10" s="1582"/>
      <c r="P10" s="1582"/>
    </row>
    <row r="11" spans="2:16" ht="15" customHeight="1">
      <c r="G11" s="1582"/>
      <c r="H11" s="1582"/>
      <c r="I11" s="1582"/>
      <c r="J11" s="1582"/>
      <c r="K11" s="1582"/>
      <c r="L11" s="1582"/>
      <c r="M11" s="1582"/>
      <c r="N11" s="1582"/>
      <c r="O11" s="1582"/>
      <c r="P11" s="1582"/>
    </row>
    <row r="12" spans="2:16" ht="15" customHeight="1">
      <c r="G12" s="1582"/>
      <c r="H12" s="1582"/>
      <c r="I12" s="1582"/>
      <c r="J12" s="1582"/>
      <c r="K12" s="1582"/>
      <c r="L12" s="1582"/>
      <c r="M12" s="1582"/>
      <c r="N12" s="1582"/>
      <c r="O12" s="1582"/>
      <c r="P12" s="1582"/>
    </row>
    <row r="13" spans="2:16" ht="15" customHeight="1">
      <c r="H13" s="518"/>
      <c r="I13" s="518"/>
      <c r="J13" s="518"/>
      <c r="K13" s="518"/>
      <c r="L13" s="518"/>
      <c r="M13" s="518"/>
      <c r="N13" s="518"/>
      <c r="O13" s="518"/>
      <c r="P13" s="518"/>
    </row>
    <row r="14" spans="2:16" ht="15" customHeight="1">
      <c r="G14" s="517" t="s">
        <v>559</v>
      </c>
      <c r="H14" s="518"/>
      <c r="I14" s="518"/>
      <c r="J14" s="518"/>
      <c r="K14" s="518"/>
      <c r="L14" s="518"/>
      <c r="M14" s="518"/>
      <c r="N14" s="518"/>
      <c r="O14" s="518"/>
      <c r="P14" s="518"/>
    </row>
    <row r="15" spans="2:16" ht="15" customHeight="1">
      <c r="G15" s="517"/>
      <c r="H15" s="518"/>
      <c r="I15" s="518"/>
      <c r="J15" s="518"/>
      <c r="K15" s="518"/>
      <c r="L15" s="518"/>
      <c r="M15" s="518"/>
      <c r="N15" s="518"/>
      <c r="O15" s="518"/>
      <c r="P15" s="518"/>
    </row>
    <row r="16" spans="2:16" ht="15" customHeight="1">
      <c r="G16" s="38"/>
      <c r="H16" s="38"/>
      <c r="I16" s="38"/>
      <c r="J16" s="38"/>
      <c r="K16" s="38"/>
      <c r="L16" s="38"/>
      <c r="M16" s="38"/>
      <c r="N16" s="38"/>
      <c r="O16" s="38"/>
      <c r="P16" s="38"/>
    </row>
    <row r="17" spans="4:16" ht="15" customHeight="1">
      <c r="G17" s="517" t="s">
        <v>560</v>
      </c>
      <c r="H17" s="519"/>
      <c r="I17" s="519"/>
      <c r="J17" s="519"/>
      <c r="K17" s="519"/>
      <c r="L17" s="83"/>
      <c r="M17" s="38"/>
      <c r="N17" s="38"/>
      <c r="O17" s="38"/>
      <c r="P17" s="38"/>
    </row>
    <row r="18" spans="4:16" ht="15" customHeight="1">
      <c r="G18" s="528"/>
      <c r="H18" s="640" t="s">
        <v>395</v>
      </c>
      <c r="I18" s="640" t="s">
        <v>401</v>
      </c>
      <c r="J18" s="640" t="s">
        <v>402</v>
      </c>
      <c r="K18" s="267"/>
      <c r="L18" s="38"/>
      <c r="M18" s="38"/>
      <c r="N18" s="38"/>
      <c r="O18" s="38"/>
      <c r="P18" s="38"/>
    </row>
    <row r="19" spans="4:16" ht="15" customHeight="1">
      <c r="G19" s="530" t="s">
        <v>773</v>
      </c>
      <c r="H19" s="1264">
        <v>45</v>
      </c>
      <c r="I19" s="1264">
        <v>45</v>
      </c>
      <c r="J19" s="1264">
        <v>45</v>
      </c>
      <c r="K19" s="267"/>
      <c r="L19" s="38"/>
      <c r="M19" s="38"/>
      <c r="N19" s="38"/>
      <c r="O19" s="38"/>
      <c r="P19" s="38"/>
    </row>
    <row r="20" spans="4:16" ht="15" customHeight="1">
      <c r="G20" s="303"/>
      <c r="H20" s="302"/>
      <c r="I20" s="302"/>
      <c r="J20" s="302"/>
      <c r="K20" s="267"/>
      <c r="L20" s="38"/>
      <c r="M20" s="38"/>
      <c r="N20" s="38"/>
      <c r="O20" s="38"/>
      <c r="P20" s="38"/>
    </row>
    <row r="21" spans="4:16" ht="15" customHeight="1">
      <c r="G21" s="160"/>
      <c r="H21" s="46"/>
      <c r="I21" s="46"/>
      <c r="J21" s="46"/>
      <c r="K21" s="38"/>
      <c r="L21" s="38"/>
      <c r="M21" s="38"/>
      <c r="N21" s="38"/>
      <c r="O21" s="38"/>
      <c r="P21" s="38"/>
    </row>
    <row r="22" spans="4:16" ht="15" customHeight="1">
      <c r="G22" s="250" t="s">
        <v>1015</v>
      </c>
      <c r="H22" s="38"/>
      <c r="I22" s="38"/>
      <c r="J22" s="38"/>
      <c r="K22" s="38"/>
      <c r="L22" s="38"/>
      <c r="M22" s="38"/>
      <c r="N22" s="38"/>
      <c r="O22" s="38"/>
      <c r="P22" s="38"/>
    </row>
    <row r="23" spans="4:16" ht="15" customHeight="1">
      <c r="G23" s="114" t="s">
        <v>1004</v>
      </c>
      <c r="H23" s="38"/>
      <c r="I23" s="38"/>
      <c r="J23" s="38"/>
      <c r="K23" s="38"/>
      <c r="L23" s="38"/>
      <c r="M23" s="38"/>
      <c r="N23" s="38"/>
      <c r="O23" s="38"/>
      <c r="P23" s="38"/>
    </row>
    <row r="24" spans="4:16" ht="13.5" customHeight="1">
      <c r="G24" s="517" t="s">
        <v>1049</v>
      </c>
      <c r="H24" s="519"/>
      <c r="I24" s="519"/>
      <c r="J24" s="519"/>
      <c r="K24" s="519"/>
      <c r="L24" s="519"/>
      <c r="M24" s="519"/>
      <c r="N24" s="519"/>
      <c r="O24" s="519"/>
      <c r="P24" s="519"/>
    </row>
    <row r="25" spans="4:16" ht="15" customHeight="1">
      <c r="G25" s="550" t="s">
        <v>788</v>
      </c>
      <c r="H25" s="1583" t="s">
        <v>562</v>
      </c>
      <c r="I25" s="1577" t="s">
        <v>563</v>
      </c>
      <c r="J25" s="1577" t="s">
        <v>564</v>
      </c>
      <c r="K25" s="1577" t="s">
        <v>1050</v>
      </c>
      <c r="L25" s="1579"/>
      <c r="M25" s="1265" t="s">
        <v>395</v>
      </c>
      <c r="N25" s="640" t="s">
        <v>401</v>
      </c>
      <c r="O25" s="640" t="s">
        <v>402</v>
      </c>
      <c r="P25" s="640" t="s">
        <v>403</v>
      </c>
    </row>
    <row r="26" spans="4:16" ht="30" customHeight="1">
      <c r="G26" s="551"/>
      <c r="H26" s="1584"/>
      <c r="I26" s="1578"/>
      <c r="J26" s="1578"/>
      <c r="K26" s="531"/>
      <c r="L26" s="549"/>
      <c r="M26" s="1266" t="s">
        <v>565</v>
      </c>
      <c r="N26" s="1267" t="s">
        <v>565</v>
      </c>
      <c r="O26" s="1267" t="s">
        <v>565</v>
      </c>
      <c r="P26" s="1267" t="s">
        <v>565</v>
      </c>
    </row>
    <row r="27" spans="4:16" ht="13.5" customHeight="1">
      <c r="G27" s="552" t="s">
        <v>566</v>
      </c>
      <c r="H27" s="557"/>
      <c r="I27" s="532"/>
      <c r="J27" s="533"/>
      <c r="K27" s="539"/>
      <c r="L27" s="558"/>
      <c r="M27" s="1268"/>
      <c r="N27" s="1269"/>
      <c r="O27" s="1269"/>
      <c r="P27" s="1269"/>
    </row>
    <row r="28" spans="4:16" ht="30" customHeight="1">
      <c r="D28"/>
      <c r="E28"/>
      <c r="F28"/>
      <c r="G28" s="553" t="s">
        <v>511</v>
      </c>
      <c r="H28" s="559" t="s">
        <v>930</v>
      </c>
      <c r="I28" s="534" t="s">
        <v>567</v>
      </c>
      <c r="J28" s="535">
        <v>1</v>
      </c>
      <c r="K28" s="1575" t="s">
        <v>987</v>
      </c>
      <c r="L28" s="1576"/>
      <c r="M28" s="1270">
        <v>7.7460000000000004</v>
      </c>
      <c r="N28" s="1271">
        <v>9</v>
      </c>
      <c r="O28" s="1271">
        <v>10.6</v>
      </c>
      <c r="P28" s="1271">
        <v>18.899999999999999</v>
      </c>
    </row>
    <row r="29" spans="4:16" ht="13.5" customHeight="1">
      <c r="D29"/>
      <c r="E29"/>
      <c r="F29"/>
      <c r="G29" s="553"/>
      <c r="H29" s="559"/>
      <c r="I29" s="534"/>
      <c r="J29" s="535"/>
      <c r="K29" s="1571" t="s">
        <v>571</v>
      </c>
      <c r="L29" s="1572"/>
      <c r="M29" s="1272">
        <v>0.247</v>
      </c>
      <c r="N29" s="1273">
        <v>0</v>
      </c>
      <c r="O29" s="1273">
        <v>0.3</v>
      </c>
      <c r="P29" s="1273">
        <v>0.8</v>
      </c>
    </row>
    <row r="30" spans="4:16" ht="13.5" customHeight="1">
      <c r="D30"/>
      <c r="E30"/>
      <c r="F30"/>
      <c r="G30" s="554"/>
      <c r="H30" s="557"/>
      <c r="I30" s="532"/>
      <c r="J30" s="533"/>
      <c r="K30" s="539"/>
      <c r="L30" s="560"/>
      <c r="M30" s="1274"/>
      <c r="N30" s="1275"/>
      <c r="O30" s="1275"/>
      <c r="P30" s="1275"/>
    </row>
    <row r="31" spans="4:16" ht="30" customHeight="1">
      <c r="D31"/>
      <c r="E31"/>
      <c r="F31"/>
      <c r="G31" s="553" t="s">
        <v>1051</v>
      </c>
      <c r="H31" s="559" t="s">
        <v>572</v>
      </c>
      <c r="I31" s="534" t="s">
        <v>567</v>
      </c>
      <c r="J31" s="535">
        <v>1</v>
      </c>
      <c r="K31" s="1575" t="s">
        <v>988</v>
      </c>
      <c r="L31" s="1576"/>
      <c r="M31" s="1270">
        <v>1.696</v>
      </c>
      <c r="N31" s="1271" t="s">
        <v>434</v>
      </c>
      <c r="O31" s="1271" t="s">
        <v>434</v>
      </c>
      <c r="P31" s="1271" t="s">
        <v>434</v>
      </c>
    </row>
    <row r="32" spans="4:16" ht="13.5" customHeight="1">
      <c r="D32"/>
      <c r="E32"/>
      <c r="F32"/>
      <c r="G32" s="553"/>
      <c r="H32" s="559"/>
      <c r="I32" s="534"/>
      <c r="J32" s="535"/>
      <c r="K32" s="1571" t="s">
        <v>571</v>
      </c>
      <c r="L32" s="1572"/>
      <c r="M32" s="1270">
        <v>0.14499999999999999</v>
      </c>
      <c r="N32" s="1271" t="s">
        <v>434</v>
      </c>
      <c r="O32" s="1271" t="s">
        <v>434</v>
      </c>
      <c r="P32" s="1271" t="s">
        <v>434</v>
      </c>
    </row>
    <row r="33" spans="4:16" ht="13.5" customHeight="1">
      <c r="D33"/>
      <c r="E33"/>
      <c r="F33"/>
      <c r="G33" s="555" t="s">
        <v>573</v>
      </c>
      <c r="H33" s="561"/>
      <c r="I33" s="536"/>
      <c r="J33" s="536"/>
      <c r="K33" s="540"/>
      <c r="L33" s="562"/>
      <c r="M33" s="1274">
        <f>M28+M31</f>
        <v>9.4420000000000002</v>
      </c>
      <c r="N33" s="1275">
        <v>9</v>
      </c>
      <c r="O33" s="1275">
        <v>10.6</v>
      </c>
      <c r="P33" s="1275">
        <v>18.899999999999999</v>
      </c>
    </row>
    <row r="34" spans="4:16" ht="13.5" customHeight="1">
      <c r="D34"/>
      <c r="E34"/>
      <c r="F34"/>
      <c r="G34" s="556" t="s">
        <v>574</v>
      </c>
      <c r="H34" s="563"/>
      <c r="I34" s="537"/>
      <c r="J34" s="537"/>
      <c r="K34" s="541"/>
      <c r="L34" s="564"/>
      <c r="M34" s="1272">
        <v>0</v>
      </c>
      <c r="N34" s="1273">
        <v>0</v>
      </c>
      <c r="O34" s="1273">
        <v>0</v>
      </c>
      <c r="P34" s="1273">
        <v>0</v>
      </c>
    </row>
    <row r="35" spans="4:16" ht="13.5" customHeight="1">
      <c r="D35"/>
      <c r="E35"/>
      <c r="F35"/>
      <c r="G35" s="555" t="s">
        <v>575</v>
      </c>
      <c r="H35" s="561"/>
      <c r="I35" s="536"/>
      <c r="J35" s="538"/>
      <c r="K35" s="542"/>
      <c r="L35" s="562"/>
      <c r="M35" s="1276">
        <v>0.4</v>
      </c>
      <c r="N35" s="1277">
        <v>0</v>
      </c>
      <c r="O35" s="1277">
        <v>0.3</v>
      </c>
      <c r="P35" s="1277">
        <v>0.8</v>
      </c>
    </row>
    <row r="36" spans="4:16" ht="15" customHeight="1">
      <c r="D36"/>
      <c r="E36"/>
      <c r="F36"/>
      <c r="G36" s="1568" t="s">
        <v>1052</v>
      </c>
      <c r="H36" s="1569"/>
      <c r="I36" s="1569"/>
      <c r="J36" s="1569"/>
      <c r="K36" s="1569"/>
      <c r="L36" s="1570"/>
      <c r="M36" s="1278">
        <f>M33+M35</f>
        <v>9.8420000000000005</v>
      </c>
      <c r="N36" s="1279">
        <v>9</v>
      </c>
      <c r="O36" s="1279">
        <v>10.9</v>
      </c>
      <c r="P36" s="1279">
        <v>19.8</v>
      </c>
    </row>
    <row r="37" spans="4:16" ht="13.5" customHeight="1">
      <c r="D37"/>
      <c r="E37"/>
      <c r="F37"/>
      <c r="G37" s="521" t="s">
        <v>1053</v>
      </c>
      <c r="H37" s="522"/>
      <c r="I37" s="522"/>
      <c r="J37" s="522"/>
      <c r="K37" s="522"/>
      <c r="L37" s="522"/>
      <c r="M37" s="522"/>
      <c r="N37" s="522"/>
      <c r="O37" s="522"/>
      <c r="P37" s="522"/>
    </row>
    <row r="38" spans="4:16" ht="13.5" customHeight="1">
      <c r="D38"/>
      <c r="E38"/>
      <c r="F38"/>
      <c r="G38" s="521" t="s">
        <v>1174</v>
      </c>
      <c r="H38" s="523"/>
      <c r="I38" s="523"/>
      <c r="J38" s="523"/>
      <c r="K38" s="523"/>
      <c r="L38" s="523"/>
      <c r="M38" s="523"/>
      <c r="N38" s="523"/>
      <c r="O38" s="523"/>
      <c r="P38" s="523"/>
    </row>
    <row r="39" spans="4:16" ht="13.5" customHeight="1">
      <c r="D39"/>
      <c r="E39"/>
      <c r="F39"/>
      <c r="G39" s="521" t="s">
        <v>1054</v>
      </c>
      <c r="H39" s="267"/>
      <c r="I39" s="267"/>
      <c r="J39" s="267"/>
      <c r="K39" s="267"/>
      <c r="L39" s="267"/>
      <c r="M39" s="267"/>
      <c r="N39" s="267"/>
      <c r="O39" s="524"/>
      <c r="P39" s="267"/>
    </row>
    <row r="40" spans="4:16" ht="13.5" customHeight="1">
      <c r="D40"/>
      <c r="E40"/>
      <c r="F40"/>
      <c r="G40" s="521" t="s">
        <v>1055</v>
      </c>
      <c r="H40" s="267"/>
      <c r="I40" s="267"/>
      <c r="J40" s="267"/>
      <c r="K40" s="267"/>
      <c r="L40" s="267"/>
      <c r="M40" s="267"/>
      <c r="N40" s="267"/>
      <c r="O40" s="524"/>
      <c r="P40" s="267"/>
    </row>
    <row r="41" spans="4:16" ht="13.5" customHeight="1">
      <c r="D41"/>
      <c r="E41"/>
      <c r="F41"/>
      <c r="G41" s="155"/>
      <c r="H41" s="38"/>
      <c r="I41" s="38"/>
      <c r="J41" s="38"/>
      <c r="K41" s="38"/>
      <c r="L41" s="38"/>
      <c r="M41" s="38"/>
      <c r="N41" s="38"/>
      <c r="O41" s="156"/>
      <c r="P41" s="38"/>
    </row>
    <row r="42" spans="4:16" ht="13.5" customHeight="1">
      <c r="D42"/>
      <c r="E42"/>
      <c r="F42"/>
      <c r="G42" s="155"/>
      <c r="H42" s="38"/>
      <c r="I42" s="38"/>
      <c r="J42" s="38"/>
      <c r="K42" s="38"/>
      <c r="L42" s="38"/>
      <c r="M42" s="38"/>
      <c r="N42" s="38"/>
      <c r="O42" s="156"/>
      <c r="P42" s="38"/>
    </row>
    <row r="43" spans="4:16" ht="13.5" customHeight="1">
      <c r="D43"/>
      <c r="E43"/>
      <c r="F43"/>
      <c r="G43" s="114" t="s">
        <v>576</v>
      </c>
      <c r="H43" s="38"/>
      <c r="I43" s="38"/>
      <c r="J43" s="38"/>
      <c r="K43" s="38"/>
      <c r="L43" s="38"/>
      <c r="M43" s="38"/>
      <c r="N43" s="38"/>
      <c r="O43" s="156"/>
      <c r="P43" s="38"/>
    </row>
    <row r="44" spans="4:16" ht="13.5" customHeight="1">
      <c r="D44"/>
      <c r="E44"/>
      <c r="F44"/>
      <c r="G44" s="517" t="s">
        <v>1003</v>
      </c>
      <c r="H44" s="267"/>
      <c r="I44" s="267"/>
      <c r="J44" s="267"/>
      <c r="K44" s="267"/>
      <c r="L44" s="267"/>
      <c r="M44" s="267"/>
      <c r="N44" s="267"/>
      <c r="O44" s="524"/>
      <c r="P44" s="38"/>
    </row>
    <row r="45" spans="4:16" ht="13.5" customHeight="1">
      <c r="D45"/>
      <c r="E45"/>
      <c r="F45"/>
      <c r="G45" s="528" t="s">
        <v>788</v>
      </c>
      <c r="H45" s="529" t="s">
        <v>577</v>
      </c>
      <c r="I45" s="529" t="s">
        <v>578</v>
      </c>
      <c r="J45" s="640" t="s">
        <v>395</v>
      </c>
      <c r="K45" s="640" t="s">
        <v>401</v>
      </c>
      <c r="L45" s="640" t="s">
        <v>402</v>
      </c>
      <c r="M45" s="640" t="s">
        <v>403</v>
      </c>
      <c r="N45" s="640" t="s">
        <v>404</v>
      </c>
      <c r="O45" s="524"/>
      <c r="P45" s="38"/>
    </row>
    <row r="46" spans="4:16" ht="15" customHeight="1">
      <c r="D46"/>
      <c r="E46"/>
      <c r="F46"/>
      <c r="G46" s="566" t="s">
        <v>511</v>
      </c>
      <c r="H46" s="567" t="s">
        <v>1056</v>
      </c>
      <c r="I46" s="567" t="s">
        <v>567</v>
      </c>
      <c r="J46" s="1280">
        <v>0</v>
      </c>
      <c r="K46" s="1280">
        <v>0</v>
      </c>
      <c r="L46" s="1280">
        <v>0</v>
      </c>
      <c r="M46" s="1280">
        <v>0</v>
      </c>
      <c r="N46" s="1280">
        <v>0</v>
      </c>
      <c r="O46" s="524"/>
      <c r="P46" s="38"/>
    </row>
    <row r="47" spans="4:16" ht="15" customHeight="1">
      <c r="D47"/>
      <c r="E47"/>
      <c r="F47"/>
      <c r="G47" s="568" t="s">
        <v>579</v>
      </c>
      <c r="H47" s="569" t="s">
        <v>1056</v>
      </c>
      <c r="I47" s="569" t="s">
        <v>567</v>
      </c>
      <c r="J47" s="1281">
        <v>0</v>
      </c>
      <c r="K47" s="1281">
        <v>0</v>
      </c>
      <c r="L47" s="1281">
        <v>0</v>
      </c>
      <c r="M47" s="1281">
        <v>0</v>
      </c>
      <c r="N47" s="1281">
        <v>0</v>
      </c>
      <c r="O47" s="524"/>
      <c r="P47" s="38"/>
    </row>
    <row r="48" spans="4:16" ht="13.5" customHeight="1">
      <c r="D48"/>
      <c r="E48"/>
      <c r="F48"/>
      <c r="G48" s="525" t="s">
        <v>1057</v>
      </c>
      <c r="H48" s="267"/>
      <c r="I48" s="267"/>
      <c r="J48" s="267"/>
      <c r="K48" s="267"/>
      <c r="L48" s="267"/>
      <c r="M48" s="267"/>
      <c r="N48" s="267"/>
      <c r="O48" s="524"/>
      <c r="P48" s="38"/>
    </row>
    <row r="49" spans="4:16" ht="13.5" customHeight="1">
      <c r="D49"/>
      <c r="E49"/>
      <c r="F49"/>
      <c r="G49" s="525"/>
      <c r="H49" s="267"/>
      <c r="I49" s="267"/>
      <c r="J49" s="267"/>
      <c r="K49" s="267"/>
      <c r="L49" s="267"/>
      <c r="M49" s="267"/>
      <c r="N49" s="267"/>
      <c r="O49" s="524"/>
      <c r="P49" s="38"/>
    </row>
    <row r="50" spans="4:16" ht="13.5" customHeight="1">
      <c r="D50"/>
      <c r="E50"/>
      <c r="F50"/>
      <c r="G50" s="267"/>
      <c r="H50" s="267"/>
      <c r="I50" s="267"/>
      <c r="J50" s="267"/>
      <c r="K50" s="267"/>
      <c r="L50" s="267"/>
      <c r="M50" s="267"/>
      <c r="N50" s="267"/>
      <c r="O50" s="524"/>
      <c r="P50" s="38"/>
    </row>
    <row r="51" spans="4:16" ht="13.5" customHeight="1">
      <c r="D51"/>
      <c r="E51"/>
      <c r="F51"/>
      <c r="G51" s="114" t="s">
        <v>580</v>
      </c>
      <c r="H51" s="60"/>
      <c r="I51" s="38"/>
      <c r="J51" s="58"/>
      <c r="K51" s="38"/>
      <c r="L51" s="38"/>
      <c r="M51" s="38"/>
      <c r="N51" s="38"/>
      <c r="O51" s="156"/>
      <c r="P51" s="38"/>
    </row>
    <row r="52" spans="4:16" ht="13.5" customHeight="1">
      <c r="D52"/>
      <c r="E52"/>
      <c r="F52"/>
      <c r="G52" s="517" t="s">
        <v>1002</v>
      </c>
      <c r="H52" s="267"/>
      <c r="I52" s="267"/>
      <c r="J52" s="267"/>
      <c r="K52" s="267"/>
      <c r="L52" s="267"/>
      <c r="M52" s="38"/>
      <c r="N52" s="38"/>
      <c r="O52" s="156"/>
      <c r="P52" s="38"/>
    </row>
    <row r="53" spans="4:16" ht="13.5" customHeight="1">
      <c r="D53"/>
      <c r="E53"/>
      <c r="F53"/>
      <c r="G53" s="570" t="s">
        <v>582</v>
      </c>
      <c r="H53" s="674" t="s">
        <v>395</v>
      </c>
      <c r="I53" s="674" t="s">
        <v>401</v>
      </c>
      <c r="J53" s="674" t="s">
        <v>402</v>
      </c>
      <c r="K53" s="674" t="s">
        <v>403</v>
      </c>
      <c r="L53" s="267"/>
      <c r="M53" s="38"/>
      <c r="N53" s="38"/>
      <c r="O53" s="156"/>
      <c r="P53" s="38"/>
    </row>
    <row r="54" spans="4:16" ht="13.5" customHeight="1">
      <c r="D54"/>
      <c r="E54"/>
      <c r="F54"/>
      <c r="G54" s="571" t="s">
        <v>1005</v>
      </c>
      <c r="H54" s="1282">
        <v>9.8000000000000007</v>
      </c>
      <c r="I54" s="1282">
        <v>9</v>
      </c>
      <c r="J54" s="1282">
        <v>10.9</v>
      </c>
      <c r="K54" s="1282">
        <v>19.8</v>
      </c>
      <c r="L54" s="267"/>
      <c r="M54" s="38"/>
      <c r="N54" s="38"/>
      <c r="O54" s="156"/>
      <c r="P54" s="38"/>
    </row>
    <row r="55" spans="4:16" ht="13.5" customHeight="1">
      <c r="D55"/>
      <c r="E55"/>
      <c r="F55"/>
      <c r="G55" s="267"/>
      <c r="H55" s="526"/>
      <c r="I55" s="526"/>
      <c r="J55" s="526"/>
      <c r="K55" s="526"/>
      <c r="L55" s="267"/>
      <c r="M55" s="38"/>
      <c r="N55" s="38"/>
      <c r="O55" s="156"/>
      <c r="P55" s="38"/>
    </row>
    <row r="56" spans="4:16" ht="13.5" customHeight="1">
      <c r="D56"/>
      <c r="E56"/>
      <c r="F56"/>
      <c r="G56" s="267"/>
      <c r="H56" s="267"/>
      <c r="I56" s="267"/>
      <c r="J56" s="267"/>
      <c r="K56" s="267"/>
      <c r="L56" s="267"/>
      <c r="M56" s="38"/>
      <c r="N56" s="38"/>
      <c r="O56" s="156"/>
      <c r="P56" s="38"/>
    </row>
    <row r="57" spans="4:16" ht="13.5" customHeight="1">
      <c r="D57"/>
      <c r="E57"/>
      <c r="F57"/>
      <c r="G57" s="517" t="s">
        <v>1058</v>
      </c>
      <c r="H57" s="267"/>
      <c r="I57" s="267"/>
      <c r="J57" s="267"/>
      <c r="K57" s="267"/>
      <c r="L57" s="267"/>
      <c r="M57" s="38"/>
      <c r="N57" s="38"/>
      <c r="O57" s="156"/>
      <c r="P57" s="38"/>
    </row>
    <row r="58" spans="4:16" ht="13.5" customHeight="1">
      <c r="D58"/>
      <c r="E58"/>
      <c r="F58"/>
      <c r="G58" s="570" t="s">
        <v>793</v>
      </c>
      <c r="H58" s="674" t="s">
        <v>395</v>
      </c>
      <c r="I58" s="674" t="s">
        <v>401</v>
      </c>
      <c r="J58" s="267"/>
      <c r="K58" s="267"/>
      <c r="L58" s="519"/>
      <c r="M58" s="83"/>
      <c r="N58" s="83"/>
      <c r="O58" s="156"/>
      <c r="P58" s="38"/>
    </row>
    <row r="59" spans="4:16" ht="13.5" customHeight="1">
      <c r="D59"/>
      <c r="E59"/>
      <c r="F59"/>
      <c r="G59" s="572" t="s">
        <v>790</v>
      </c>
      <c r="H59" s="1283">
        <v>5108</v>
      </c>
      <c r="I59" s="1283">
        <v>4930</v>
      </c>
      <c r="J59" s="267"/>
      <c r="K59" s="267"/>
      <c r="L59" s="267"/>
      <c r="M59" s="159"/>
      <c r="N59" s="159"/>
      <c r="O59" s="156"/>
      <c r="P59" s="38"/>
    </row>
    <row r="60" spans="4:16" ht="13.5" customHeight="1">
      <c r="D60"/>
      <c r="E60"/>
      <c r="F60"/>
      <c r="G60" s="573" t="s">
        <v>791</v>
      </c>
      <c r="H60" s="1284">
        <v>160992</v>
      </c>
      <c r="I60" s="1284">
        <v>157324</v>
      </c>
      <c r="J60" s="267"/>
      <c r="K60" s="267"/>
      <c r="L60" s="267"/>
      <c r="M60" s="159"/>
      <c r="N60" s="159"/>
      <c r="O60" s="156"/>
      <c r="P60" s="38"/>
    </row>
    <row r="61" spans="4:16" ht="13.5" customHeight="1">
      <c r="D61"/>
      <c r="E61"/>
      <c r="F61"/>
      <c r="G61" s="571" t="s">
        <v>792</v>
      </c>
      <c r="H61" s="1285">
        <f>+H59/H60</f>
        <v>3.1728284635261381E-2</v>
      </c>
      <c r="I61" s="1285">
        <f>+I59/I60</f>
        <v>3.1336604713838957E-2</v>
      </c>
      <c r="J61" s="267"/>
      <c r="K61" s="267"/>
      <c r="L61" s="267"/>
      <c r="M61" s="159"/>
      <c r="N61" s="159"/>
      <c r="O61" s="156"/>
      <c r="P61" s="38"/>
    </row>
    <row r="62" spans="4:16" ht="13.5" customHeight="1">
      <c r="D62"/>
      <c r="E62"/>
      <c r="F62"/>
      <c r="G62" s="280" t="s">
        <v>1178</v>
      </c>
      <c r="H62" s="285"/>
      <c r="I62" s="285"/>
      <c r="J62" s="267"/>
      <c r="K62" s="267"/>
      <c r="L62" s="267"/>
      <c r="M62" s="159"/>
      <c r="N62" s="159"/>
      <c r="O62" s="156"/>
      <c r="P62" s="38"/>
    </row>
    <row r="63" spans="4:16" ht="13.5" customHeight="1">
      <c r="D63"/>
      <c r="E63"/>
      <c r="F63"/>
      <c r="G63" s="280"/>
      <c r="H63" s="285"/>
      <c r="I63" s="285"/>
      <c r="J63" s="267"/>
      <c r="K63" s="267"/>
      <c r="L63" s="267"/>
      <c r="M63" s="159"/>
      <c r="N63" s="159"/>
      <c r="O63" s="156"/>
      <c r="P63" s="38"/>
    </row>
    <row r="64" spans="4:16" ht="13.5" customHeight="1">
      <c r="D64"/>
      <c r="E64"/>
      <c r="F64"/>
      <c r="G64" s="38"/>
      <c r="H64" s="51"/>
      <c r="I64" s="51"/>
      <c r="J64"/>
      <c r="K64"/>
      <c r="L64" s="182"/>
      <c r="M64" s="159"/>
      <c r="N64" s="159"/>
      <c r="O64" s="156"/>
      <c r="P64" s="38"/>
    </row>
    <row r="65" spans="1:30" ht="13.5" customHeight="1">
      <c r="D65"/>
      <c r="E65"/>
      <c r="F65"/>
      <c r="G65" s="114" t="s">
        <v>583</v>
      </c>
      <c r="H65" s="38"/>
      <c r="I65" s="38"/>
      <c r="J65" s="38"/>
      <c r="K65" s="38"/>
      <c r="L65" s="38"/>
      <c r="M65" s="38"/>
      <c r="N65" s="38"/>
      <c r="O65" s="156"/>
      <c r="P65" s="38"/>
    </row>
    <row r="66" spans="1:30" ht="13.5" customHeight="1">
      <c r="D66"/>
      <c r="E66"/>
      <c r="F66"/>
      <c r="G66" s="527" t="s">
        <v>1175</v>
      </c>
      <c r="H66" s="38"/>
      <c r="I66" s="38"/>
      <c r="J66" s="38"/>
      <c r="K66" s="38"/>
      <c r="L66" s="38"/>
      <c r="M66" s="38"/>
      <c r="N66" s="38"/>
      <c r="O66" s="156"/>
      <c r="P66" s="38"/>
    </row>
    <row r="67" spans="1:30" ht="13.5" customHeight="1">
      <c r="D67"/>
      <c r="E67"/>
      <c r="F67"/>
      <c r="G67" s="158"/>
      <c r="H67" s="38"/>
      <c r="I67" s="38"/>
      <c r="J67" s="38"/>
      <c r="K67" s="38"/>
      <c r="L67" s="38"/>
      <c r="M67" s="38"/>
      <c r="N67" s="38"/>
      <c r="O67" s="156"/>
      <c r="P67" s="38"/>
    </row>
    <row r="68" spans="1:30" ht="13.5" customHeight="1">
      <c r="D68"/>
      <c r="E68"/>
      <c r="F68"/>
      <c r="G68" s="38"/>
      <c r="H68" s="38"/>
      <c r="I68" s="38"/>
      <c r="J68" s="38"/>
      <c r="K68" s="38"/>
      <c r="L68" s="38"/>
      <c r="M68" s="38"/>
      <c r="N68" s="38"/>
      <c r="O68" s="38"/>
      <c r="P68" s="38"/>
    </row>
    <row r="69" spans="1:30" ht="13.5" customHeight="1">
      <c r="D69"/>
      <c r="E69"/>
      <c r="F69"/>
      <c r="G69" s="114" t="s">
        <v>758</v>
      </c>
      <c r="H69" s="38"/>
      <c r="I69" s="38"/>
      <c r="J69" s="38"/>
      <c r="K69" s="38"/>
      <c r="L69" s="38"/>
      <c r="M69" s="38"/>
      <c r="N69" s="38"/>
      <c r="O69" s="38"/>
      <c r="P69" s="38"/>
    </row>
    <row r="70" spans="1:30" ht="13.5" customHeight="1">
      <c r="D70"/>
      <c r="E70"/>
      <c r="F70"/>
      <c r="G70" s="267" t="s">
        <v>1176</v>
      </c>
      <c r="H70" s="38"/>
      <c r="I70" s="38"/>
      <c r="J70" s="38"/>
      <c r="K70" s="38"/>
      <c r="L70" s="38"/>
      <c r="M70" s="38"/>
      <c r="N70" s="38"/>
      <c r="O70" s="156"/>
      <c r="P70" s="38"/>
    </row>
    <row r="71" spans="1:30" ht="13.5" customHeight="1">
      <c r="D71"/>
      <c r="E71"/>
      <c r="F71"/>
      <c r="G71" s="267" t="s">
        <v>759</v>
      </c>
      <c r="H71" s="38"/>
      <c r="I71" s="38"/>
      <c r="J71" s="38"/>
      <c r="K71" s="38"/>
      <c r="L71" s="38"/>
      <c r="M71" s="38"/>
      <c r="N71" s="38"/>
      <c r="O71" s="156"/>
      <c r="P71" s="38"/>
    </row>
    <row r="72" spans="1:30" ht="13.5" customHeight="1">
      <c r="D72"/>
      <c r="E72"/>
      <c r="F72"/>
      <c r="G72" s="267" t="s">
        <v>760</v>
      </c>
      <c r="H72" s="38"/>
      <c r="I72" s="38"/>
      <c r="J72" s="38"/>
      <c r="K72" s="38"/>
      <c r="L72" s="38"/>
      <c r="M72" s="38"/>
      <c r="N72" s="38"/>
      <c r="O72" s="156"/>
      <c r="P72" s="38"/>
    </row>
    <row r="73" spans="1:30" ht="13.5" customHeight="1">
      <c r="D73"/>
      <c r="E73"/>
      <c r="F73"/>
      <c r="G73" s="157"/>
      <c r="H73" s="38"/>
      <c r="I73" s="38"/>
      <c r="J73" s="38"/>
      <c r="K73" s="38"/>
      <c r="L73" s="38"/>
      <c r="M73" s="38"/>
      <c r="N73" s="38"/>
      <c r="O73" s="156"/>
      <c r="P73" s="38"/>
    </row>
    <row r="74" spans="1:30" ht="13.5" customHeight="1">
      <c r="D74"/>
      <c r="E74"/>
      <c r="F74"/>
      <c r="G74" s="157"/>
      <c r="H74" s="38"/>
      <c r="I74" s="38"/>
      <c r="J74" s="38"/>
      <c r="K74" s="38"/>
      <c r="L74" s="38"/>
      <c r="M74" s="38"/>
      <c r="N74" s="38"/>
      <c r="O74" s="156"/>
      <c r="P74" s="38"/>
    </row>
    <row r="75" spans="1:30" ht="13.5" hidden="1" customHeight="1">
      <c r="A75"/>
      <c r="B75"/>
      <c r="C75"/>
      <c r="D75"/>
      <c r="E75"/>
      <c r="F75"/>
      <c r="G75"/>
      <c r="H75"/>
      <c r="I75"/>
      <c r="J75"/>
      <c r="K75"/>
      <c r="L75"/>
      <c r="M75"/>
      <c r="N75"/>
      <c r="O75"/>
      <c r="P75"/>
      <c r="Q75"/>
      <c r="R75"/>
      <c r="S75"/>
      <c r="T75"/>
      <c r="U75"/>
      <c r="V75"/>
      <c r="W75"/>
      <c r="X75"/>
      <c r="Y75"/>
      <c r="Z75"/>
      <c r="AA75"/>
      <c r="AB75"/>
      <c r="AC75"/>
      <c r="AD75"/>
    </row>
    <row r="76" spans="1:30" ht="13.5" hidden="1" customHeight="1">
      <c r="A76"/>
      <c r="B76"/>
      <c r="C76"/>
      <c r="D76"/>
      <c r="E76"/>
      <c r="F76"/>
      <c r="G76"/>
      <c r="H76"/>
      <c r="I76"/>
      <c r="J76"/>
      <c r="K76"/>
      <c r="L76"/>
      <c r="M76"/>
      <c r="N76"/>
      <c r="O76"/>
      <c r="P76"/>
      <c r="Q76"/>
      <c r="R76"/>
      <c r="S76"/>
      <c r="T76"/>
      <c r="U76"/>
      <c r="V76"/>
      <c r="W76"/>
      <c r="X76"/>
      <c r="Y76"/>
      <c r="Z76"/>
      <c r="AA76"/>
      <c r="AB76"/>
      <c r="AC76"/>
      <c r="AD76"/>
    </row>
    <row r="77" spans="1:30" ht="13.5" hidden="1" customHeight="1">
      <c r="A77"/>
      <c r="B77"/>
      <c r="C77"/>
      <c r="D77"/>
      <c r="E77"/>
      <c r="F77"/>
      <c r="G77"/>
      <c r="H77"/>
      <c r="I77"/>
      <c r="J77"/>
      <c r="K77"/>
      <c r="L77"/>
      <c r="M77"/>
      <c r="N77"/>
      <c r="O77"/>
      <c r="P77"/>
      <c r="Q77"/>
      <c r="R77"/>
      <c r="S77"/>
      <c r="T77"/>
      <c r="U77"/>
      <c r="V77"/>
      <c r="W77"/>
      <c r="X77"/>
      <c r="Y77"/>
      <c r="Z77"/>
      <c r="AA77"/>
      <c r="AB77"/>
      <c r="AC77"/>
      <c r="AD77"/>
    </row>
    <row r="78" spans="1:30" ht="13.5" hidden="1" customHeight="1">
      <c r="A78"/>
      <c r="B78"/>
      <c r="C78"/>
      <c r="D78"/>
      <c r="E78"/>
      <c r="F78"/>
      <c r="G78"/>
      <c r="H78"/>
      <c r="I78"/>
      <c r="J78"/>
      <c r="K78"/>
      <c r="L78"/>
      <c r="M78"/>
      <c r="N78"/>
      <c r="O78"/>
      <c r="P78"/>
      <c r="Q78"/>
      <c r="R78"/>
      <c r="S78"/>
      <c r="T78"/>
      <c r="U78"/>
      <c r="V78"/>
      <c r="W78"/>
      <c r="X78"/>
      <c r="Y78"/>
      <c r="Z78"/>
      <c r="AA78"/>
      <c r="AB78"/>
      <c r="AC78"/>
      <c r="AD78"/>
    </row>
    <row r="79" spans="1:30" ht="13.5" hidden="1" customHeight="1">
      <c r="A79"/>
      <c r="B79"/>
      <c r="C79"/>
      <c r="D79"/>
      <c r="E79"/>
      <c r="F79"/>
      <c r="G79"/>
      <c r="H79"/>
      <c r="I79"/>
      <c r="J79"/>
      <c r="K79"/>
      <c r="L79"/>
      <c r="M79"/>
      <c r="N79"/>
      <c r="O79"/>
      <c r="P79"/>
      <c r="Q79"/>
      <c r="R79"/>
      <c r="S79"/>
      <c r="T79"/>
      <c r="U79"/>
      <c r="V79"/>
      <c r="W79"/>
      <c r="X79"/>
      <c r="Y79"/>
      <c r="Z79"/>
      <c r="AA79"/>
      <c r="AB79"/>
      <c r="AC79"/>
      <c r="AD79"/>
    </row>
    <row r="80" spans="1:30" ht="13.5" hidden="1" customHeight="1">
      <c r="A80"/>
      <c r="B80"/>
      <c r="C80"/>
      <c r="D80"/>
      <c r="E80"/>
      <c r="F80"/>
      <c r="G80"/>
      <c r="H80"/>
      <c r="I80"/>
      <c r="J80"/>
      <c r="K80"/>
      <c r="L80"/>
      <c r="M80"/>
      <c r="N80"/>
      <c r="O80"/>
      <c r="P80"/>
      <c r="Q80"/>
      <c r="R80"/>
      <c r="S80"/>
      <c r="T80"/>
      <c r="U80"/>
      <c r="V80"/>
      <c r="W80"/>
      <c r="X80"/>
      <c r="Y80"/>
      <c r="Z80"/>
      <c r="AA80"/>
      <c r="AB80"/>
      <c r="AC80"/>
      <c r="AD80"/>
    </row>
    <row r="81" spans="1:30" ht="13.5" hidden="1" customHeight="1">
      <c r="A81"/>
      <c r="B81"/>
      <c r="C81"/>
      <c r="D81"/>
      <c r="E81"/>
      <c r="F81"/>
      <c r="G81"/>
      <c r="H81"/>
      <c r="I81"/>
      <c r="J81"/>
      <c r="K81"/>
      <c r="L81"/>
      <c r="M81"/>
      <c r="N81"/>
      <c r="O81"/>
      <c r="P81"/>
      <c r="Q81"/>
      <c r="R81"/>
      <c r="S81"/>
      <c r="T81"/>
      <c r="U81"/>
      <c r="V81"/>
      <c r="W81"/>
      <c r="X81"/>
      <c r="Y81"/>
      <c r="Z81"/>
      <c r="AA81"/>
      <c r="AB81"/>
      <c r="AC81"/>
      <c r="AD81"/>
    </row>
    <row r="82" spans="1:30" ht="13.5" hidden="1" customHeight="1">
      <c r="A82"/>
      <c r="B82"/>
      <c r="C82"/>
      <c r="D82"/>
      <c r="E82"/>
      <c r="F82"/>
      <c r="G82"/>
      <c r="H82"/>
      <c r="I82"/>
      <c r="J82"/>
      <c r="K82"/>
      <c r="L82"/>
      <c r="M82"/>
      <c r="N82"/>
      <c r="O82"/>
      <c r="P82"/>
      <c r="Q82"/>
      <c r="R82"/>
      <c r="S82"/>
      <c r="T82"/>
      <c r="U82"/>
      <c r="V82"/>
      <c r="W82"/>
      <c r="X82"/>
      <c r="Y82"/>
      <c r="Z82"/>
      <c r="AA82"/>
      <c r="AB82"/>
      <c r="AC82"/>
      <c r="AD82"/>
    </row>
    <row r="83" spans="1:30" ht="21.75" hidden="1" customHeight="1">
      <c r="A83"/>
      <c r="B83"/>
      <c r="C83"/>
      <c r="D83"/>
      <c r="E83"/>
      <c r="F83"/>
      <c r="G83"/>
      <c r="H83"/>
      <c r="I83"/>
      <c r="J83"/>
      <c r="K83"/>
      <c r="L83"/>
      <c r="M83"/>
      <c r="N83"/>
      <c r="O83"/>
      <c r="P83"/>
      <c r="Q83"/>
      <c r="R83"/>
      <c r="S83"/>
      <c r="T83"/>
      <c r="U83"/>
      <c r="V83"/>
      <c r="W83"/>
      <c r="X83"/>
      <c r="Y83"/>
      <c r="Z83"/>
      <c r="AA83"/>
      <c r="AB83"/>
      <c r="AC83"/>
      <c r="AD83"/>
    </row>
    <row r="84" spans="1:30" ht="21.75" hidden="1" customHeight="1">
      <c r="A84"/>
      <c r="B84"/>
      <c r="C84"/>
      <c r="D84"/>
      <c r="E84"/>
      <c r="F84"/>
      <c r="G84"/>
      <c r="H84"/>
      <c r="I84"/>
      <c r="J84"/>
      <c r="K84"/>
      <c r="L84"/>
      <c r="M84"/>
      <c r="N84"/>
      <c r="O84"/>
      <c r="P84"/>
      <c r="Q84"/>
      <c r="R84"/>
      <c r="S84"/>
      <c r="T84"/>
      <c r="U84"/>
      <c r="V84"/>
      <c r="W84"/>
      <c r="X84"/>
      <c r="Y84"/>
      <c r="Z84"/>
      <c r="AA84"/>
      <c r="AB84"/>
      <c r="AC84"/>
      <c r="AD84"/>
    </row>
    <row r="85" spans="1:30" ht="21.75" hidden="1" customHeight="1">
      <c r="A85"/>
      <c r="B85"/>
      <c r="C85"/>
      <c r="D85"/>
      <c r="E85"/>
      <c r="F85"/>
      <c r="G85"/>
      <c r="H85"/>
      <c r="I85"/>
      <c r="J85"/>
      <c r="K85"/>
      <c r="L85"/>
      <c r="M85"/>
      <c r="N85"/>
      <c r="O85"/>
      <c r="P85"/>
      <c r="Q85"/>
      <c r="R85"/>
      <c r="S85"/>
      <c r="T85"/>
      <c r="U85"/>
      <c r="V85"/>
      <c r="W85"/>
      <c r="X85"/>
      <c r="Y85"/>
      <c r="Z85"/>
      <c r="AA85"/>
      <c r="AB85"/>
      <c r="AC85"/>
      <c r="AD85"/>
    </row>
    <row r="86" spans="1:30" ht="21.75" hidden="1" customHeight="1">
      <c r="A86"/>
      <c r="B86"/>
      <c r="C86"/>
      <c r="D86"/>
      <c r="E86"/>
      <c r="F86"/>
      <c r="G86"/>
      <c r="H86"/>
      <c r="I86"/>
      <c r="J86"/>
      <c r="K86"/>
      <c r="L86"/>
      <c r="M86"/>
      <c r="N86"/>
      <c r="O86"/>
      <c r="P86"/>
      <c r="Q86"/>
      <c r="R86"/>
      <c r="S86"/>
      <c r="T86"/>
      <c r="U86"/>
      <c r="V86"/>
      <c r="W86"/>
      <c r="X86"/>
      <c r="Y86"/>
      <c r="Z86"/>
      <c r="AA86"/>
      <c r="AB86"/>
      <c r="AC86"/>
      <c r="AD86"/>
    </row>
    <row r="87" spans="1:30" ht="21.75" hidden="1" customHeight="1">
      <c r="A87"/>
      <c r="B87"/>
      <c r="C87"/>
      <c r="D87"/>
      <c r="E87"/>
      <c r="F87"/>
      <c r="G87"/>
      <c r="H87"/>
      <c r="I87"/>
      <c r="J87"/>
      <c r="K87"/>
      <c r="L87"/>
      <c r="M87"/>
      <c r="N87"/>
      <c r="O87"/>
      <c r="P87"/>
      <c r="Q87"/>
      <c r="R87"/>
      <c r="S87"/>
      <c r="T87"/>
      <c r="U87"/>
      <c r="V87"/>
      <c r="W87"/>
      <c r="X87"/>
      <c r="Y87"/>
      <c r="Z87"/>
      <c r="AA87"/>
      <c r="AB87"/>
      <c r="AC87"/>
      <c r="AD87"/>
    </row>
    <row r="88" spans="1:30" ht="21.75" hidden="1" customHeight="1">
      <c r="A88"/>
      <c r="B88"/>
      <c r="C88"/>
      <c r="D88"/>
      <c r="E88"/>
      <c r="F88"/>
      <c r="G88"/>
      <c r="H88"/>
      <c r="I88"/>
      <c r="J88"/>
      <c r="K88"/>
      <c r="L88"/>
      <c r="M88"/>
      <c r="N88"/>
      <c r="O88"/>
      <c r="P88"/>
      <c r="Q88"/>
      <c r="R88"/>
      <c r="S88"/>
      <c r="T88"/>
      <c r="U88"/>
      <c r="V88"/>
      <c r="W88"/>
      <c r="X88"/>
      <c r="Y88"/>
      <c r="Z88"/>
      <c r="AA88"/>
      <c r="AB88"/>
      <c r="AC88"/>
      <c r="AD88"/>
    </row>
    <row r="89" spans="1:30" ht="21.75" hidden="1" customHeight="1">
      <c r="A89"/>
      <c r="B89"/>
      <c r="C89"/>
      <c r="D89"/>
      <c r="E89"/>
      <c r="F89"/>
      <c r="G89"/>
      <c r="H89"/>
      <c r="I89"/>
      <c r="J89"/>
      <c r="K89"/>
      <c r="L89"/>
      <c r="M89"/>
      <c r="N89"/>
      <c r="O89"/>
      <c r="P89"/>
      <c r="Q89"/>
      <c r="R89"/>
      <c r="S89"/>
      <c r="T89"/>
      <c r="U89"/>
      <c r="V89"/>
      <c r="W89"/>
      <c r="X89"/>
      <c r="Y89"/>
      <c r="Z89"/>
      <c r="AA89"/>
      <c r="AB89"/>
      <c r="AC89"/>
      <c r="AD89"/>
    </row>
    <row r="90" spans="1:30" ht="21.75" hidden="1" customHeight="1">
      <c r="A90"/>
      <c r="B90"/>
      <c r="C90"/>
      <c r="D90"/>
      <c r="E90"/>
      <c r="F90"/>
      <c r="G90"/>
      <c r="H90"/>
      <c r="I90"/>
      <c r="J90"/>
      <c r="K90"/>
      <c r="L90"/>
      <c r="M90"/>
      <c r="N90"/>
      <c r="O90"/>
      <c r="P90"/>
      <c r="Q90"/>
      <c r="R90"/>
      <c r="S90"/>
      <c r="T90"/>
      <c r="U90"/>
      <c r="V90"/>
      <c r="W90"/>
      <c r="X90"/>
      <c r="Y90"/>
      <c r="Z90"/>
      <c r="AA90"/>
      <c r="AB90"/>
      <c r="AC90"/>
      <c r="AD90"/>
    </row>
    <row r="91" spans="1:30" ht="21.75" hidden="1" customHeight="1">
      <c r="A91"/>
      <c r="B91"/>
      <c r="C91"/>
      <c r="D91"/>
      <c r="E91"/>
      <c r="F91"/>
      <c r="G91"/>
      <c r="H91"/>
      <c r="I91"/>
      <c r="J91"/>
      <c r="K91"/>
      <c r="L91"/>
      <c r="M91"/>
      <c r="N91"/>
      <c r="O91"/>
      <c r="P91"/>
      <c r="Q91"/>
      <c r="R91"/>
      <c r="S91"/>
      <c r="T91"/>
      <c r="U91"/>
      <c r="V91"/>
      <c r="W91"/>
      <c r="X91"/>
      <c r="Y91"/>
      <c r="Z91"/>
      <c r="AA91"/>
      <c r="AB91"/>
      <c r="AC91"/>
      <c r="AD91"/>
    </row>
    <row r="92" spans="1:30" ht="21.75" hidden="1" customHeight="1">
      <c r="A92"/>
      <c r="B92"/>
      <c r="C92"/>
      <c r="D92"/>
      <c r="E92"/>
      <c r="F92"/>
      <c r="G92"/>
      <c r="H92"/>
      <c r="I92"/>
      <c r="J92"/>
      <c r="K92"/>
      <c r="L92"/>
      <c r="M92"/>
      <c r="N92"/>
      <c r="O92"/>
      <c r="P92"/>
      <c r="Q92"/>
      <c r="R92"/>
      <c r="S92"/>
      <c r="T92"/>
      <c r="U92"/>
      <c r="V92"/>
      <c r="W92"/>
      <c r="X92"/>
      <c r="Y92"/>
      <c r="Z92"/>
      <c r="AA92"/>
      <c r="AB92"/>
      <c r="AC92"/>
      <c r="AD92"/>
    </row>
    <row r="93" spans="1:30" ht="21.75" hidden="1" customHeight="1">
      <c r="A93"/>
      <c r="B93"/>
      <c r="C93"/>
      <c r="D93"/>
      <c r="E93"/>
      <c r="F93"/>
      <c r="G93"/>
      <c r="H93"/>
      <c r="I93"/>
      <c r="J93"/>
      <c r="K93"/>
      <c r="L93"/>
      <c r="M93"/>
      <c r="N93"/>
      <c r="O93"/>
      <c r="P93"/>
      <c r="Q93"/>
      <c r="R93"/>
      <c r="S93"/>
      <c r="T93"/>
      <c r="U93"/>
      <c r="V93"/>
      <c r="W93"/>
      <c r="X93"/>
      <c r="Y93"/>
      <c r="Z93"/>
      <c r="AA93"/>
      <c r="AB93"/>
      <c r="AC93"/>
      <c r="AD93"/>
    </row>
    <row r="94" spans="1:30" ht="21.75" hidden="1" customHeight="1">
      <c r="A94"/>
      <c r="B94"/>
      <c r="C94"/>
      <c r="D94"/>
      <c r="E94"/>
      <c r="F94"/>
      <c r="G94"/>
      <c r="H94"/>
      <c r="I94"/>
      <c r="J94"/>
      <c r="K94"/>
      <c r="L94"/>
      <c r="M94"/>
      <c r="N94"/>
      <c r="O94"/>
      <c r="P94"/>
      <c r="Q94"/>
      <c r="R94"/>
      <c r="S94"/>
      <c r="T94"/>
      <c r="U94"/>
      <c r="V94"/>
      <c r="W94"/>
      <c r="X94"/>
      <c r="Y94"/>
      <c r="Z94"/>
      <c r="AA94"/>
      <c r="AB94"/>
      <c r="AC94"/>
      <c r="AD94"/>
    </row>
    <row r="95" spans="1:30" ht="21.75" hidden="1" customHeight="1">
      <c r="A95"/>
      <c r="B95"/>
      <c r="C95"/>
      <c r="D95"/>
      <c r="E95"/>
      <c r="F95"/>
      <c r="G95"/>
      <c r="H95"/>
      <c r="I95"/>
      <c r="J95"/>
      <c r="K95"/>
      <c r="L95"/>
      <c r="M95"/>
      <c r="N95"/>
      <c r="O95"/>
      <c r="P95"/>
      <c r="Q95"/>
      <c r="R95"/>
      <c r="S95"/>
      <c r="T95"/>
      <c r="U95"/>
      <c r="V95"/>
      <c r="W95"/>
      <c r="X95"/>
      <c r="Y95"/>
      <c r="Z95"/>
      <c r="AA95"/>
      <c r="AB95"/>
      <c r="AC95"/>
      <c r="AD95"/>
    </row>
    <row r="96" spans="1:30" ht="21.75" hidden="1" customHeight="1">
      <c r="A96"/>
      <c r="B96"/>
      <c r="C96"/>
      <c r="D96"/>
      <c r="E96"/>
      <c r="F96"/>
      <c r="G96"/>
      <c r="H96"/>
      <c r="I96"/>
      <c r="J96"/>
      <c r="K96"/>
      <c r="L96"/>
      <c r="M96"/>
      <c r="N96"/>
      <c r="O96"/>
      <c r="P96"/>
      <c r="Q96"/>
      <c r="R96"/>
      <c r="S96"/>
      <c r="T96"/>
      <c r="U96"/>
      <c r="V96"/>
      <c r="W96"/>
      <c r="X96"/>
      <c r="Y96"/>
      <c r="Z96"/>
      <c r="AA96"/>
      <c r="AB96"/>
      <c r="AC96"/>
      <c r="AD96"/>
    </row>
    <row r="97" spans="1:30" ht="21.75" hidden="1" customHeight="1">
      <c r="A97"/>
      <c r="B97"/>
      <c r="C97"/>
      <c r="D97"/>
      <c r="E97"/>
      <c r="F97"/>
      <c r="G97"/>
      <c r="H97"/>
      <c r="I97"/>
      <c r="J97"/>
      <c r="K97"/>
      <c r="L97"/>
      <c r="M97"/>
      <c r="N97"/>
      <c r="O97"/>
      <c r="P97"/>
      <c r="Q97"/>
      <c r="R97"/>
      <c r="S97"/>
      <c r="T97"/>
      <c r="U97"/>
      <c r="V97"/>
      <c r="W97"/>
      <c r="X97"/>
      <c r="Y97"/>
      <c r="Z97"/>
      <c r="AA97"/>
      <c r="AB97"/>
      <c r="AC97"/>
      <c r="AD97"/>
    </row>
    <row r="98" spans="1:30" ht="21.75" hidden="1" customHeight="1">
      <c r="A98"/>
      <c r="B98"/>
      <c r="C98"/>
      <c r="D98"/>
      <c r="E98"/>
      <c r="F98"/>
      <c r="G98"/>
      <c r="H98"/>
      <c r="I98"/>
      <c r="J98"/>
      <c r="K98"/>
      <c r="L98"/>
      <c r="M98"/>
      <c r="N98"/>
      <c r="O98"/>
      <c r="P98"/>
      <c r="Q98"/>
      <c r="R98"/>
      <c r="S98"/>
      <c r="T98"/>
      <c r="U98"/>
      <c r="V98"/>
      <c r="W98"/>
      <c r="X98"/>
      <c r="Y98"/>
      <c r="Z98"/>
      <c r="AA98"/>
      <c r="AB98"/>
      <c r="AC98"/>
      <c r="AD98"/>
    </row>
    <row r="99" spans="1:30" ht="21.75" hidden="1" customHeight="1">
      <c r="A99"/>
      <c r="B99"/>
      <c r="C99"/>
      <c r="D99"/>
      <c r="E99"/>
      <c r="F99"/>
      <c r="G99"/>
      <c r="H99"/>
      <c r="I99"/>
      <c r="J99"/>
      <c r="K99"/>
      <c r="L99"/>
      <c r="M99"/>
      <c r="N99"/>
      <c r="O99"/>
      <c r="P99"/>
      <c r="Q99"/>
      <c r="R99"/>
      <c r="S99"/>
      <c r="T99"/>
      <c r="U99"/>
      <c r="V99"/>
      <c r="W99"/>
      <c r="X99"/>
      <c r="Y99"/>
      <c r="Z99"/>
      <c r="AA99"/>
      <c r="AB99"/>
      <c r="AC99"/>
      <c r="AD99"/>
    </row>
    <row r="100" spans="1:30" ht="21.75" hidden="1" customHeight="1">
      <c r="A100"/>
      <c r="B100"/>
      <c r="C100"/>
      <c r="D100"/>
      <c r="E100"/>
      <c r="F100"/>
      <c r="G100"/>
      <c r="H100"/>
      <c r="I100"/>
      <c r="J100"/>
      <c r="K100"/>
      <c r="L100"/>
      <c r="M100"/>
      <c r="N100"/>
      <c r="O100"/>
      <c r="P100"/>
      <c r="Q100"/>
      <c r="R100"/>
      <c r="S100"/>
      <c r="T100"/>
      <c r="U100"/>
      <c r="V100"/>
      <c r="W100"/>
      <c r="X100"/>
      <c r="Y100"/>
      <c r="Z100"/>
      <c r="AA100"/>
      <c r="AB100"/>
      <c r="AC100"/>
      <c r="AD100"/>
    </row>
    <row r="101" spans="1:30" ht="21.75" hidden="1" customHeight="1">
      <c r="A101"/>
      <c r="B101"/>
      <c r="C101"/>
      <c r="D101"/>
      <c r="E101"/>
      <c r="F101"/>
      <c r="G101"/>
      <c r="H101"/>
      <c r="I101"/>
      <c r="J101"/>
      <c r="K101"/>
      <c r="L101"/>
      <c r="M101"/>
      <c r="N101"/>
      <c r="O101"/>
      <c r="P101"/>
      <c r="Q101"/>
      <c r="R101"/>
      <c r="S101"/>
      <c r="T101"/>
      <c r="U101"/>
      <c r="V101"/>
      <c r="W101"/>
      <c r="X101"/>
      <c r="Y101"/>
      <c r="Z101"/>
      <c r="AA101"/>
      <c r="AB101"/>
      <c r="AC101"/>
      <c r="AD101"/>
    </row>
    <row r="102" spans="1:30" ht="21.75" hidden="1" customHeight="1">
      <c r="A102"/>
      <c r="B102"/>
      <c r="C102"/>
      <c r="D102"/>
      <c r="E102"/>
      <c r="F102"/>
      <c r="G102"/>
      <c r="H102"/>
      <c r="I102"/>
      <c r="J102"/>
      <c r="K102"/>
      <c r="L102"/>
      <c r="M102"/>
      <c r="N102"/>
      <c r="O102"/>
      <c r="P102"/>
      <c r="Q102"/>
      <c r="R102"/>
      <c r="S102"/>
      <c r="T102"/>
      <c r="U102"/>
      <c r="V102"/>
      <c r="W102"/>
      <c r="X102"/>
      <c r="Y102"/>
      <c r="Z102"/>
      <c r="AA102"/>
      <c r="AB102"/>
      <c r="AC102"/>
      <c r="AD102"/>
    </row>
    <row r="103" spans="1:30" ht="21.75" hidden="1" customHeight="1">
      <c r="A103"/>
      <c r="B103"/>
      <c r="C103"/>
      <c r="D103"/>
      <c r="E103"/>
      <c r="F103"/>
      <c r="G103"/>
      <c r="H103"/>
      <c r="I103"/>
      <c r="J103"/>
      <c r="K103"/>
      <c r="L103"/>
      <c r="M103"/>
      <c r="N103"/>
      <c r="O103"/>
      <c r="P103"/>
      <c r="Q103"/>
      <c r="R103"/>
      <c r="S103"/>
      <c r="T103"/>
      <c r="U103"/>
      <c r="V103"/>
      <c r="W103"/>
      <c r="X103"/>
      <c r="Y103"/>
      <c r="Z103"/>
      <c r="AA103"/>
      <c r="AB103"/>
      <c r="AC103"/>
      <c r="AD103"/>
    </row>
    <row r="104" spans="1:30" ht="21.75" hidden="1" customHeight="1">
      <c r="A104"/>
      <c r="B104"/>
      <c r="C104"/>
      <c r="D104"/>
      <c r="E104"/>
      <c r="F104"/>
      <c r="G104"/>
      <c r="H104"/>
      <c r="I104"/>
      <c r="J104"/>
      <c r="K104"/>
      <c r="L104"/>
      <c r="M104"/>
      <c r="N104"/>
      <c r="O104"/>
      <c r="P104"/>
      <c r="Q104"/>
      <c r="R104"/>
      <c r="S104"/>
      <c r="T104"/>
      <c r="U104"/>
      <c r="V104"/>
      <c r="W104"/>
      <c r="X104"/>
      <c r="Y104"/>
      <c r="Z104"/>
      <c r="AA104"/>
      <c r="AB104"/>
      <c r="AC104"/>
      <c r="AD104"/>
    </row>
    <row r="105" spans="1:30" ht="21.75" hidden="1" customHeight="1">
      <c r="A105"/>
      <c r="B105"/>
      <c r="C105"/>
      <c r="D105"/>
      <c r="E105"/>
      <c r="F105"/>
      <c r="G105"/>
      <c r="H105"/>
      <c r="I105"/>
      <c r="J105"/>
      <c r="K105"/>
      <c r="L105"/>
      <c r="M105"/>
      <c r="N105"/>
      <c r="O105"/>
      <c r="P105"/>
      <c r="Q105"/>
      <c r="R105"/>
      <c r="S105"/>
      <c r="T105"/>
      <c r="U105"/>
      <c r="V105"/>
      <c r="W105"/>
      <c r="X105"/>
      <c r="Y105"/>
      <c r="Z105"/>
      <c r="AA105"/>
      <c r="AB105"/>
      <c r="AC105"/>
      <c r="AD105"/>
    </row>
    <row r="106" spans="1:30" ht="21.75" hidden="1" customHeight="1">
      <c r="A106"/>
      <c r="B106"/>
      <c r="C106"/>
      <c r="D106"/>
      <c r="E106"/>
      <c r="F106"/>
      <c r="G106"/>
      <c r="H106"/>
      <c r="I106"/>
      <c r="J106"/>
      <c r="K106"/>
      <c r="L106"/>
      <c r="M106"/>
      <c r="N106"/>
      <c r="O106"/>
      <c r="P106"/>
      <c r="Q106"/>
      <c r="R106"/>
      <c r="S106"/>
      <c r="T106"/>
      <c r="U106"/>
      <c r="V106"/>
      <c r="W106"/>
      <c r="X106"/>
      <c r="Y106"/>
      <c r="Z106"/>
      <c r="AA106"/>
      <c r="AB106"/>
      <c r="AC106"/>
      <c r="AD106"/>
    </row>
    <row r="107" spans="1:30" ht="21.75" hidden="1" customHeight="1">
      <c r="A107"/>
      <c r="B107"/>
      <c r="C107"/>
      <c r="D107"/>
      <c r="E107"/>
      <c r="F107"/>
      <c r="G107"/>
      <c r="H107"/>
      <c r="I107"/>
      <c r="J107"/>
      <c r="K107"/>
      <c r="L107"/>
      <c r="M107"/>
      <c r="N107"/>
      <c r="O107"/>
      <c r="P107"/>
      <c r="Q107"/>
      <c r="R107"/>
      <c r="S107"/>
      <c r="T107"/>
      <c r="U107"/>
      <c r="V107"/>
      <c r="W107"/>
      <c r="X107"/>
      <c r="Y107"/>
      <c r="Z107"/>
      <c r="AA107"/>
      <c r="AB107"/>
      <c r="AC107"/>
      <c r="AD107"/>
    </row>
    <row r="108" spans="1:30" ht="21.75" hidden="1" customHeight="1">
      <c r="A108"/>
      <c r="B108"/>
      <c r="C108"/>
      <c r="D108"/>
      <c r="E108"/>
      <c r="F108"/>
      <c r="G108"/>
      <c r="H108"/>
      <c r="I108"/>
      <c r="J108"/>
      <c r="K108"/>
      <c r="L108"/>
      <c r="M108"/>
      <c r="N108"/>
      <c r="O108"/>
      <c r="P108"/>
      <c r="Q108"/>
      <c r="R108"/>
      <c r="S108"/>
      <c r="T108"/>
      <c r="U108"/>
      <c r="V108"/>
      <c r="W108"/>
      <c r="X108"/>
      <c r="Y108"/>
      <c r="Z108"/>
      <c r="AA108"/>
      <c r="AB108"/>
      <c r="AC108"/>
      <c r="AD108"/>
    </row>
    <row r="109" spans="1:30" ht="21.75" hidden="1" customHeight="1">
      <c r="A109"/>
      <c r="B109"/>
      <c r="C109"/>
      <c r="D109"/>
      <c r="E109"/>
      <c r="F109"/>
      <c r="G109"/>
      <c r="H109"/>
      <c r="I109"/>
      <c r="J109"/>
      <c r="K109"/>
      <c r="L109"/>
      <c r="M109"/>
      <c r="N109"/>
      <c r="O109"/>
      <c r="P109"/>
      <c r="Q109"/>
      <c r="R109"/>
      <c r="S109"/>
      <c r="T109"/>
      <c r="U109"/>
      <c r="V109"/>
      <c r="W109"/>
      <c r="X109"/>
      <c r="Y109"/>
      <c r="Z109"/>
      <c r="AA109"/>
      <c r="AB109"/>
      <c r="AC109"/>
      <c r="AD109"/>
    </row>
    <row r="110" spans="1:30" ht="21.75" hidden="1" customHeight="1">
      <c r="A110"/>
      <c r="B110"/>
      <c r="C110"/>
      <c r="D110"/>
      <c r="E110"/>
      <c r="F110"/>
      <c r="G110"/>
      <c r="H110"/>
      <c r="I110"/>
      <c r="J110"/>
      <c r="K110"/>
      <c r="L110"/>
      <c r="M110"/>
      <c r="N110"/>
      <c r="O110"/>
      <c r="P110"/>
      <c r="Q110"/>
      <c r="R110"/>
      <c r="S110"/>
      <c r="T110"/>
      <c r="U110"/>
      <c r="V110"/>
      <c r="W110"/>
      <c r="X110"/>
      <c r="Y110"/>
      <c r="Z110"/>
      <c r="AA110"/>
      <c r="AB110"/>
      <c r="AC110"/>
      <c r="AD110"/>
    </row>
    <row r="111" spans="1:30" ht="21.75" hidden="1" customHeight="1">
      <c r="A111"/>
      <c r="B111"/>
      <c r="C111"/>
      <c r="D111"/>
      <c r="E111"/>
      <c r="F111"/>
      <c r="G111"/>
      <c r="H111"/>
      <c r="I111"/>
      <c r="J111"/>
      <c r="K111"/>
      <c r="L111"/>
      <c r="M111"/>
      <c r="N111"/>
      <c r="O111"/>
      <c r="P111"/>
      <c r="Q111"/>
      <c r="R111"/>
      <c r="S111"/>
      <c r="T111"/>
      <c r="U111"/>
      <c r="V111"/>
      <c r="W111"/>
      <c r="X111"/>
      <c r="Y111"/>
      <c r="Z111"/>
      <c r="AA111"/>
      <c r="AB111"/>
      <c r="AC111"/>
      <c r="AD111"/>
    </row>
    <row r="112" spans="1:30" ht="21.75" hidden="1" customHeight="1">
      <c r="A112"/>
      <c r="B112"/>
      <c r="C112"/>
      <c r="D112"/>
      <c r="E112"/>
      <c r="F112"/>
      <c r="G112"/>
      <c r="H112"/>
      <c r="I112"/>
      <c r="J112"/>
      <c r="K112"/>
      <c r="L112"/>
      <c r="M112"/>
      <c r="N112"/>
      <c r="O112"/>
      <c r="P112"/>
      <c r="Q112"/>
      <c r="R112"/>
      <c r="S112"/>
      <c r="T112"/>
      <c r="U112"/>
      <c r="V112"/>
      <c r="W112"/>
      <c r="X112"/>
      <c r="Y112"/>
      <c r="Z112"/>
      <c r="AA112"/>
      <c r="AB112"/>
      <c r="AC112"/>
      <c r="AD112"/>
    </row>
    <row r="113" spans="1:30" ht="21.75" hidden="1" customHeight="1">
      <c r="A113"/>
      <c r="B113"/>
      <c r="C113"/>
      <c r="D113"/>
      <c r="E113"/>
      <c r="F113"/>
      <c r="G113"/>
      <c r="H113"/>
      <c r="I113"/>
      <c r="J113"/>
      <c r="K113"/>
      <c r="L113"/>
      <c r="M113"/>
      <c r="N113"/>
      <c r="O113"/>
      <c r="P113"/>
      <c r="Q113"/>
      <c r="R113"/>
      <c r="S113"/>
      <c r="T113"/>
      <c r="U113"/>
      <c r="V113"/>
      <c r="W113"/>
      <c r="X113"/>
      <c r="Y113"/>
      <c r="Z113"/>
      <c r="AA113"/>
      <c r="AB113"/>
      <c r="AC113"/>
      <c r="AD113"/>
    </row>
    <row r="114" spans="1:30" ht="21.75" hidden="1" customHeight="1">
      <c r="A114"/>
      <c r="B114"/>
      <c r="C114"/>
      <c r="D114"/>
      <c r="E114"/>
      <c r="F114"/>
      <c r="G114"/>
      <c r="H114"/>
      <c r="I114"/>
      <c r="J114"/>
      <c r="K114"/>
      <c r="L114"/>
      <c r="M114"/>
      <c r="N114"/>
      <c r="O114"/>
      <c r="P114"/>
      <c r="Q114"/>
      <c r="R114"/>
      <c r="S114"/>
      <c r="T114"/>
      <c r="U114"/>
      <c r="V114"/>
      <c r="W114"/>
      <c r="X114"/>
      <c r="Y114"/>
      <c r="Z114"/>
      <c r="AA114"/>
      <c r="AB114"/>
      <c r="AC114"/>
      <c r="AD114"/>
    </row>
    <row r="115" spans="1:30" ht="21.75" hidden="1" customHeight="1">
      <c r="A115"/>
      <c r="B115"/>
      <c r="C115"/>
      <c r="D115"/>
      <c r="E115"/>
      <c r="F115"/>
      <c r="G115"/>
      <c r="H115"/>
      <c r="I115"/>
      <c r="J115"/>
      <c r="K115"/>
      <c r="L115"/>
      <c r="M115"/>
      <c r="N115"/>
      <c r="O115"/>
      <c r="P115"/>
      <c r="Q115"/>
      <c r="R115"/>
      <c r="S115"/>
      <c r="T115"/>
      <c r="U115"/>
      <c r="V115"/>
      <c r="W115"/>
      <c r="X115"/>
      <c r="Y115"/>
      <c r="Z115"/>
      <c r="AA115"/>
      <c r="AB115"/>
      <c r="AC115"/>
      <c r="AD115"/>
    </row>
    <row r="116" spans="1:30" ht="21.75" hidden="1" customHeight="1">
      <c r="A116"/>
      <c r="B116"/>
      <c r="C116"/>
      <c r="D116"/>
      <c r="E116"/>
      <c r="F116"/>
      <c r="G116"/>
      <c r="H116"/>
      <c r="I116"/>
      <c r="J116"/>
      <c r="K116"/>
      <c r="L116"/>
      <c r="M116"/>
      <c r="N116"/>
      <c r="O116"/>
      <c r="P116"/>
      <c r="Q116"/>
      <c r="R116"/>
      <c r="S116"/>
      <c r="T116"/>
      <c r="U116"/>
      <c r="V116"/>
      <c r="W116"/>
      <c r="X116"/>
      <c r="Y116"/>
      <c r="Z116"/>
      <c r="AA116"/>
      <c r="AB116"/>
      <c r="AC116"/>
      <c r="AD116"/>
    </row>
    <row r="117" spans="1:30" ht="21.75" hidden="1" customHeight="1">
      <c r="A117"/>
      <c r="B117"/>
      <c r="C117"/>
      <c r="D117"/>
      <c r="E117"/>
      <c r="F117"/>
      <c r="G117"/>
      <c r="H117"/>
      <c r="I117"/>
      <c r="J117"/>
      <c r="K117"/>
      <c r="L117"/>
      <c r="M117"/>
      <c r="N117"/>
      <c r="O117"/>
      <c r="P117"/>
      <c r="Q117"/>
      <c r="R117"/>
      <c r="S117"/>
      <c r="T117"/>
      <c r="U117"/>
      <c r="V117"/>
      <c r="W117"/>
      <c r="X117"/>
      <c r="Y117"/>
      <c r="Z117"/>
      <c r="AA117"/>
      <c r="AB117"/>
      <c r="AC117"/>
      <c r="AD117"/>
    </row>
    <row r="118" spans="1:30" ht="21.75" hidden="1" customHeight="1">
      <c r="A118"/>
      <c r="B118"/>
      <c r="C118"/>
      <c r="D118"/>
      <c r="E118"/>
      <c r="F118"/>
      <c r="G118"/>
      <c r="H118"/>
      <c r="I118"/>
      <c r="J118"/>
      <c r="K118"/>
      <c r="L118"/>
      <c r="M118"/>
      <c r="N118"/>
      <c r="O118"/>
      <c r="P118"/>
      <c r="Q118"/>
      <c r="R118"/>
      <c r="S118"/>
      <c r="T118"/>
      <c r="U118"/>
      <c r="V118"/>
      <c r="W118"/>
      <c r="X118"/>
      <c r="Y118"/>
      <c r="Z118"/>
      <c r="AA118"/>
      <c r="AB118"/>
      <c r="AC118"/>
      <c r="AD118"/>
    </row>
    <row r="119" spans="1:30" ht="21.75" hidden="1" customHeight="1">
      <c r="A119"/>
      <c r="B119"/>
      <c r="C119"/>
      <c r="D119"/>
      <c r="E119"/>
      <c r="F119"/>
      <c r="G119"/>
      <c r="H119"/>
      <c r="I119"/>
      <c r="J119"/>
      <c r="K119"/>
      <c r="L119"/>
      <c r="M119"/>
      <c r="N119"/>
      <c r="O119"/>
      <c r="P119"/>
      <c r="Q119"/>
      <c r="R119"/>
      <c r="S119"/>
      <c r="T119"/>
      <c r="U119"/>
      <c r="V119"/>
      <c r="W119"/>
      <c r="X119"/>
      <c r="Y119"/>
      <c r="Z119"/>
      <c r="AA119"/>
      <c r="AB119"/>
      <c r="AC119"/>
      <c r="AD119"/>
    </row>
    <row r="120" spans="1:30" ht="21.75" hidden="1" customHeight="1">
      <c r="A120"/>
      <c r="B120"/>
      <c r="C120"/>
      <c r="D120"/>
      <c r="E120"/>
      <c r="F120"/>
      <c r="G120"/>
      <c r="H120"/>
      <c r="I120"/>
      <c r="J120"/>
      <c r="K120"/>
      <c r="L120"/>
      <c r="M120"/>
      <c r="N120"/>
      <c r="O120"/>
      <c r="P120"/>
      <c r="Q120"/>
      <c r="R120"/>
      <c r="S120"/>
      <c r="T120"/>
      <c r="U120"/>
      <c r="V120"/>
      <c r="W120"/>
      <c r="X120"/>
      <c r="Y120"/>
      <c r="Z120"/>
      <c r="AA120"/>
      <c r="AB120"/>
      <c r="AC120"/>
      <c r="AD120"/>
    </row>
    <row r="121" spans="1:30" ht="21.75" hidden="1" customHeight="1">
      <c r="A121"/>
      <c r="B121"/>
      <c r="C121"/>
      <c r="D121"/>
      <c r="E121"/>
      <c r="F121"/>
      <c r="G121"/>
      <c r="H121"/>
      <c r="I121"/>
      <c r="J121"/>
      <c r="K121"/>
      <c r="L121"/>
      <c r="M121"/>
      <c r="N121"/>
      <c r="O121"/>
      <c r="P121"/>
      <c r="Q121"/>
      <c r="R121"/>
      <c r="S121"/>
      <c r="T121"/>
      <c r="U121"/>
      <c r="V121"/>
      <c r="W121"/>
      <c r="X121"/>
      <c r="Y121"/>
      <c r="Z121"/>
      <c r="AA121"/>
      <c r="AB121"/>
      <c r="AC121"/>
      <c r="AD121"/>
    </row>
    <row r="122" spans="1:30" ht="21.75" hidden="1" customHeight="1">
      <c r="A122"/>
      <c r="B122"/>
      <c r="C122"/>
      <c r="D122"/>
      <c r="E122"/>
      <c r="F122"/>
      <c r="G122"/>
      <c r="H122"/>
      <c r="I122"/>
      <c r="J122"/>
      <c r="K122"/>
      <c r="L122"/>
      <c r="M122"/>
      <c r="N122"/>
      <c r="O122"/>
      <c r="P122"/>
      <c r="Q122"/>
      <c r="R122"/>
      <c r="S122"/>
      <c r="T122"/>
      <c r="U122"/>
      <c r="V122"/>
      <c r="W122"/>
      <c r="X122"/>
      <c r="Y122"/>
      <c r="Z122"/>
      <c r="AA122"/>
      <c r="AB122"/>
      <c r="AC122"/>
      <c r="AD122"/>
    </row>
    <row r="123" spans="1:30" ht="21.75" hidden="1" customHeight="1">
      <c r="A123"/>
      <c r="B123"/>
      <c r="C123"/>
      <c r="D123"/>
      <c r="E123"/>
      <c r="F123"/>
      <c r="G123"/>
      <c r="H123"/>
      <c r="I123"/>
      <c r="J123"/>
      <c r="K123"/>
      <c r="L123"/>
      <c r="M123"/>
      <c r="N123"/>
      <c r="O123"/>
      <c r="P123"/>
      <c r="Q123"/>
      <c r="R123"/>
      <c r="S123"/>
      <c r="T123"/>
      <c r="U123"/>
      <c r="V123"/>
      <c r="W123"/>
      <c r="X123"/>
      <c r="Y123"/>
      <c r="Z123"/>
      <c r="AA123"/>
      <c r="AB123"/>
      <c r="AC123"/>
      <c r="AD123"/>
    </row>
    <row r="124" spans="1:30" ht="21.75" hidden="1" customHeight="1">
      <c r="A124"/>
      <c r="B124"/>
      <c r="C124"/>
      <c r="D124"/>
      <c r="E124"/>
      <c r="F124"/>
      <c r="G124"/>
      <c r="H124"/>
      <c r="I124"/>
      <c r="J124"/>
      <c r="K124"/>
      <c r="L124"/>
      <c r="M124"/>
      <c r="N124"/>
      <c r="O124"/>
      <c r="P124"/>
      <c r="Q124"/>
      <c r="R124"/>
      <c r="S124"/>
      <c r="T124"/>
      <c r="U124"/>
      <c r="V124"/>
      <c r="W124"/>
      <c r="X124"/>
      <c r="Y124"/>
      <c r="Z124"/>
      <c r="AA124"/>
      <c r="AB124"/>
      <c r="AC124"/>
      <c r="AD124"/>
    </row>
    <row r="125" spans="1:30" ht="21.75" hidden="1" customHeight="1">
      <c r="A125"/>
      <c r="B125"/>
      <c r="C125"/>
      <c r="D125"/>
      <c r="E125"/>
      <c r="F125"/>
      <c r="G125"/>
      <c r="H125"/>
      <c r="I125"/>
      <c r="J125"/>
      <c r="K125"/>
      <c r="L125"/>
      <c r="M125"/>
      <c r="N125"/>
      <c r="O125"/>
      <c r="P125"/>
      <c r="Q125"/>
      <c r="R125"/>
      <c r="S125"/>
      <c r="T125"/>
      <c r="U125"/>
      <c r="V125"/>
      <c r="W125"/>
      <c r="X125"/>
      <c r="Y125"/>
      <c r="Z125"/>
      <c r="AA125"/>
      <c r="AB125"/>
      <c r="AC125"/>
      <c r="AD125"/>
    </row>
    <row r="126" spans="1:30" ht="21.75" hidden="1" customHeight="1">
      <c r="A126"/>
      <c r="B126"/>
      <c r="C126"/>
      <c r="D126"/>
      <c r="E126"/>
      <c r="F126"/>
      <c r="G126"/>
      <c r="H126"/>
      <c r="I126"/>
      <c r="J126"/>
      <c r="K126"/>
      <c r="L126"/>
      <c r="M126"/>
      <c r="N126"/>
      <c r="O126"/>
      <c r="P126"/>
      <c r="Q126"/>
      <c r="R126"/>
      <c r="S126"/>
      <c r="T126"/>
      <c r="U126"/>
      <c r="V126"/>
      <c r="W126"/>
      <c r="X126"/>
      <c r="Y126"/>
      <c r="Z126"/>
      <c r="AA126"/>
      <c r="AB126"/>
      <c r="AC126"/>
      <c r="AD126"/>
    </row>
    <row r="127" spans="1:30" ht="21.75" hidden="1" customHeight="1">
      <c r="A127"/>
      <c r="B127"/>
      <c r="C127"/>
      <c r="D127"/>
      <c r="E127"/>
      <c r="F127"/>
      <c r="G127"/>
      <c r="H127"/>
      <c r="I127"/>
      <c r="J127"/>
      <c r="K127"/>
      <c r="L127"/>
      <c r="M127"/>
      <c r="N127"/>
      <c r="O127"/>
      <c r="P127"/>
      <c r="Q127"/>
      <c r="R127"/>
      <c r="S127"/>
      <c r="T127"/>
      <c r="U127"/>
      <c r="V127"/>
      <c r="W127"/>
      <c r="X127"/>
      <c r="Y127"/>
      <c r="Z127"/>
      <c r="AA127"/>
      <c r="AB127"/>
      <c r="AC127"/>
      <c r="AD127"/>
    </row>
    <row r="128" spans="1:30" ht="21.75" hidden="1" customHeight="1">
      <c r="A128"/>
      <c r="B128"/>
      <c r="C128"/>
      <c r="D128"/>
      <c r="E128"/>
      <c r="F128"/>
      <c r="G128"/>
      <c r="H128"/>
      <c r="I128"/>
      <c r="J128"/>
      <c r="K128"/>
      <c r="L128"/>
      <c r="M128"/>
      <c r="N128"/>
      <c r="O128"/>
      <c r="P128"/>
      <c r="Q128"/>
      <c r="R128"/>
      <c r="S128"/>
      <c r="T128"/>
      <c r="U128"/>
      <c r="V128"/>
      <c r="W128"/>
      <c r="X128"/>
      <c r="Y128"/>
      <c r="Z128"/>
      <c r="AA128"/>
      <c r="AB128"/>
      <c r="AC128"/>
      <c r="AD128"/>
    </row>
    <row r="129" spans="1:30" ht="21.75" hidden="1" customHeight="1">
      <c r="A129"/>
      <c r="B129"/>
      <c r="C129"/>
      <c r="D129"/>
      <c r="E129"/>
      <c r="F129"/>
      <c r="G129"/>
      <c r="H129"/>
      <c r="I129"/>
      <c r="J129"/>
      <c r="K129"/>
      <c r="L129"/>
      <c r="M129"/>
      <c r="N129"/>
      <c r="O129"/>
      <c r="P129"/>
      <c r="Q129"/>
      <c r="R129"/>
      <c r="S129"/>
      <c r="T129"/>
      <c r="U129"/>
      <c r="V129"/>
      <c r="W129"/>
      <c r="X129"/>
      <c r="Y129"/>
      <c r="Z129"/>
      <c r="AA129"/>
      <c r="AB129"/>
      <c r="AC129"/>
      <c r="AD129"/>
    </row>
    <row r="130" spans="1:30" ht="21.75" hidden="1" customHeight="1">
      <c r="A130"/>
      <c r="B130"/>
      <c r="C130"/>
      <c r="D130"/>
      <c r="E130"/>
      <c r="F130"/>
      <c r="G130"/>
      <c r="H130"/>
      <c r="I130"/>
      <c r="J130"/>
      <c r="K130"/>
      <c r="L130"/>
      <c r="M130"/>
      <c r="N130"/>
      <c r="O130"/>
      <c r="P130"/>
      <c r="Q130"/>
      <c r="R130"/>
      <c r="S130"/>
      <c r="T130"/>
      <c r="U130"/>
      <c r="V130"/>
      <c r="W130"/>
      <c r="X130"/>
      <c r="Y130"/>
      <c r="Z130"/>
      <c r="AA130"/>
      <c r="AB130"/>
      <c r="AC130"/>
      <c r="AD130"/>
    </row>
    <row r="131" spans="1:30" ht="21.75" hidden="1" customHeight="1">
      <c r="A131"/>
      <c r="B131"/>
      <c r="C131"/>
      <c r="D131"/>
      <c r="E131"/>
      <c r="F131"/>
      <c r="G131"/>
      <c r="H131"/>
      <c r="I131"/>
      <c r="J131"/>
      <c r="K131"/>
      <c r="L131"/>
      <c r="M131"/>
      <c r="N131"/>
      <c r="O131"/>
      <c r="P131"/>
      <c r="Q131"/>
      <c r="R131"/>
      <c r="S131"/>
      <c r="T131"/>
      <c r="U131"/>
      <c r="V131"/>
      <c r="W131"/>
      <c r="X131"/>
      <c r="Y131"/>
      <c r="Z131"/>
      <c r="AA131"/>
      <c r="AB131"/>
      <c r="AC131"/>
      <c r="AD131"/>
    </row>
    <row r="132" spans="1:30" ht="21.75" hidden="1" customHeight="1">
      <c r="A132"/>
      <c r="B132"/>
      <c r="C132"/>
      <c r="D132"/>
      <c r="E132"/>
      <c r="F132"/>
      <c r="G132"/>
      <c r="H132"/>
      <c r="I132"/>
      <c r="J132"/>
      <c r="K132"/>
      <c r="L132"/>
      <c r="M132"/>
      <c r="N132"/>
      <c r="O132"/>
      <c r="P132"/>
      <c r="Q132"/>
      <c r="R132"/>
      <c r="S132"/>
      <c r="T132"/>
      <c r="U132"/>
      <c r="V132"/>
      <c r="W132"/>
      <c r="X132"/>
      <c r="Y132"/>
      <c r="Z132"/>
      <c r="AA132"/>
      <c r="AB132"/>
      <c r="AC132"/>
      <c r="AD132"/>
    </row>
    <row r="133" spans="1:30" ht="21.75" hidden="1" customHeight="1">
      <c r="A133"/>
      <c r="B133"/>
      <c r="C133"/>
      <c r="D133"/>
      <c r="E133"/>
      <c r="F133"/>
      <c r="G133"/>
      <c r="H133"/>
      <c r="I133"/>
      <c r="J133"/>
      <c r="K133"/>
      <c r="L133"/>
      <c r="M133"/>
      <c r="N133"/>
      <c r="O133"/>
      <c r="P133"/>
      <c r="Q133"/>
      <c r="R133"/>
      <c r="S133"/>
      <c r="T133"/>
      <c r="U133"/>
      <c r="V133"/>
      <c r="W133"/>
      <c r="X133"/>
      <c r="Y133"/>
      <c r="Z133"/>
      <c r="AA133"/>
      <c r="AB133"/>
      <c r="AC133"/>
      <c r="AD133"/>
    </row>
    <row r="134" spans="1:30" ht="21.75" hidden="1" customHeight="1">
      <c r="A134"/>
      <c r="B134"/>
      <c r="C134"/>
      <c r="D134"/>
      <c r="E134"/>
      <c r="F134"/>
      <c r="G134"/>
      <c r="H134"/>
      <c r="I134"/>
      <c r="J134"/>
      <c r="K134"/>
      <c r="L134"/>
      <c r="M134"/>
      <c r="N134"/>
      <c r="O134"/>
      <c r="P134"/>
      <c r="Q134"/>
      <c r="R134"/>
      <c r="S134"/>
      <c r="T134"/>
      <c r="U134"/>
      <c r="V134"/>
      <c r="W134"/>
      <c r="X134"/>
      <c r="Y134"/>
      <c r="Z134"/>
      <c r="AA134"/>
      <c r="AB134"/>
      <c r="AC134"/>
      <c r="AD134"/>
    </row>
    <row r="135" spans="1:30" ht="21.75" hidden="1" customHeight="1">
      <c r="A135"/>
      <c r="B135"/>
      <c r="C135"/>
      <c r="D135"/>
      <c r="E135"/>
      <c r="F135"/>
      <c r="G135"/>
      <c r="H135"/>
      <c r="I135"/>
      <c r="J135"/>
      <c r="K135"/>
      <c r="L135"/>
      <c r="M135"/>
      <c r="N135"/>
      <c r="O135"/>
      <c r="P135"/>
      <c r="Q135"/>
      <c r="R135"/>
      <c r="S135"/>
      <c r="T135"/>
      <c r="U135"/>
      <c r="V135"/>
      <c r="W135"/>
      <c r="X135"/>
      <c r="Y135"/>
      <c r="Z135"/>
      <c r="AA135"/>
      <c r="AB135"/>
      <c r="AC135"/>
      <c r="AD135"/>
    </row>
    <row r="136" spans="1:30" ht="21.75" hidden="1" customHeight="1">
      <c r="A136"/>
      <c r="B136"/>
      <c r="C136"/>
      <c r="D136"/>
      <c r="E136"/>
      <c r="F136"/>
      <c r="G136"/>
      <c r="H136"/>
      <c r="I136"/>
      <c r="J136"/>
      <c r="K136"/>
      <c r="L136"/>
      <c r="M136"/>
      <c r="N136"/>
      <c r="O136"/>
      <c r="P136"/>
      <c r="Q136"/>
      <c r="R136"/>
      <c r="S136"/>
      <c r="T136"/>
      <c r="U136"/>
      <c r="V136"/>
      <c r="W136"/>
      <c r="X136"/>
      <c r="Y136"/>
      <c r="Z136"/>
      <c r="AA136"/>
      <c r="AB136"/>
      <c r="AC136"/>
      <c r="AD136"/>
    </row>
    <row r="137" spans="1:30" ht="21.75" hidden="1" customHeight="1">
      <c r="A137"/>
      <c r="B137"/>
      <c r="C137"/>
      <c r="D137"/>
      <c r="E137"/>
      <c r="F137"/>
      <c r="G137"/>
      <c r="H137"/>
      <c r="I137"/>
      <c r="J137"/>
      <c r="K137"/>
      <c r="L137"/>
      <c r="M137"/>
      <c r="N137"/>
      <c r="O137"/>
      <c r="P137"/>
      <c r="Q137"/>
      <c r="R137"/>
      <c r="S137"/>
      <c r="T137"/>
      <c r="U137"/>
      <c r="V137"/>
      <c r="W137"/>
      <c r="X137"/>
      <c r="Y137"/>
      <c r="Z137"/>
      <c r="AA137"/>
      <c r="AB137"/>
      <c r="AC137"/>
      <c r="AD137"/>
    </row>
    <row r="138" spans="1:30" ht="21.75" hidden="1" customHeight="1">
      <c r="A138"/>
      <c r="B138"/>
      <c r="C138"/>
      <c r="D138"/>
      <c r="E138"/>
      <c r="F138"/>
      <c r="G138"/>
      <c r="H138"/>
      <c r="I138"/>
      <c r="J138"/>
      <c r="K138"/>
      <c r="L138"/>
      <c r="M138"/>
      <c r="N138"/>
      <c r="O138"/>
      <c r="P138"/>
      <c r="Q138"/>
      <c r="R138"/>
      <c r="S138"/>
      <c r="T138"/>
      <c r="U138"/>
      <c r="V138"/>
      <c r="W138"/>
      <c r="X138"/>
      <c r="Y138"/>
      <c r="Z138"/>
      <c r="AA138"/>
      <c r="AB138"/>
      <c r="AC138"/>
      <c r="AD138"/>
    </row>
    <row r="139" spans="1:30" ht="21.75" hidden="1" customHeight="1">
      <c r="A139"/>
      <c r="B139"/>
      <c r="C139"/>
      <c r="D139"/>
      <c r="E139"/>
      <c r="F139"/>
      <c r="G139"/>
      <c r="H139"/>
      <c r="I139"/>
      <c r="J139"/>
      <c r="K139"/>
      <c r="L139"/>
      <c r="M139"/>
      <c r="N139"/>
      <c r="O139"/>
      <c r="P139"/>
      <c r="Q139"/>
      <c r="R139"/>
      <c r="S139"/>
      <c r="T139"/>
      <c r="U139"/>
      <c r="V139"/>
      <c r="W139"/>
      <c r="X139"/>
      <c r="Y139"/>
      <c r="Z139"/>
      <c r="AA139"/>
      <c r="AB139"/>
      <c r="AC139"/>
      <c r="AD139"/>
    </row>
    <row r="140" spans="1:30" ht="21.75" hidden="1" customHeight="1">
      <c r="A140"/>
      <c r="B140"/>
      <c r="C140"/>
      <c r="D140"/>
      <c r="E140"/>
      <c r="F140"/>
      <c r="G140"/>
      <c r="H140"/>
      <c r="I140"/>
      <c r="J140"/>
      <c r="K140"/>
      <c r="L140"/>
      <c r="M140"/>
      <c r="N140"/>
      <c r="O140"/>
      <c r="P140"/>
      <c r="Q140"/>
      <c r="R140"/>
      <c r="S140"/>
      <c r="T140"/>
      <c r="U140"/>
      <c r="V140"/>
      <c r="W140"/>
      <c r="X140"/>
      <c r="Y140"/>
      <c r="Z140"/>
      <c r="AA140"/>
      <c r="AB140"/>
      <c r="AC140"/>
      <c r="AD140"/>
    </row>
    <row r="141" spans="1:30" ht="21.75" hidden="1" customHeight="1">
      <c r="A141"/>
      <c r="B141"/>
      <c r="C141"/>
      <c r="D141"/>
      <c r="E141"/>
      <c r="F141"/>
      <c r="G141"/>
      <c r="H141"/>
      <c r="I141"/>
      <c r="J141"/>
      <c r="K141"/>
      <c r="L141"/>
      <c r="M141"/>
      <c r="N141"/>
      <c r="O141"/>
      <c r="P141"/>
      <c r="Q141"/>
      <c r="R141"/>
      <c r="S141"/>
      <c r="T141"/>
      <c r="U141"/>
      <c r="V141"/>
      <c r="W141"/>
      <c r="X141"/>
      <c r="Y141"/>
      <c r="Z141"/>
      <c r="AA141"/>
      <c r="AB141"/>
      <c r="AC141"/>
      <c r="AD141"/>
    </row>
    <row r="142" spans="1:30" ht="21.75" hidden="1" customHeight="1">
      <c r="A142"/>
      <c r="B142"/>
      <c r="C142"/>
      <c r="D142"/>
      <c r="E142"/>
      <c r="F142"/>
      <c r="G142"/>
      <c r="H142"/>
      <c r="I142"/>
      <c r="J142"/>
      <c r="K142"/>
      <c r="L142"/>
      <c r="M142"/>
      <c r="N142"/>
      <c r="O142"/>
      <c r="P142"/>
      <c r="Q142"/>
      <c r="R142"/>
      <c r="S142"/>
      <c r="T142"/>
      <c r="U142"/>
      <c r="V142"/>
      <c r="W142"/>
      <c r="X142"/>
      <c r="Y142"/>
      <c r="Z142"/>
      <c r="AA142"/>
      <c r="AB142"/>
      <c r="AC142"/>
      <c r="AD142"/>
    </row>
    <row r="143" spans="1:30" ht="21.75" hidden="1" customHeight="1">
      <c r="A143"/>
      <c r="B143"/>
      <c r="C143"/>
      <c r="D143"/>
      <c r="E143"/>
      <c r="F143"/>
      <c r="G143"/>
      <c r="H143"/>
      <c r="I143"/>
      <c r="J143"/>
      <c r="K143"/>
      <c r="L143"/>
      <c r="M143"/>
      <c r="N143"/>
      <c r="O143"/>
      <c r="P143"/>
      <c r="Q143"/>
      <c r="R143"/>
      <c r="S143"/>
      <c r="T143"/>
      <c r="U143"/>
      <c r="V143"/>
      <c r="W143"/>
      <c r="X143"/>
      <c r="Y143"/>
      <c r="Z143"/>
      <c r="AA143"/>
      <c r="AB143"/>
      <c r="AC143"/>
      <c r="AD143"/>
    </row>
    <row r="144" spans="1:30" ht="21.75" hidden="1" customHeight="1">
      <c r="A144"/>
      <c r="B144"/>
      <c r="C144"/>
      <c r="D144"/>
      <c r="E144"/>
      <c r="F144"/>
      <c r="G144"/>
      <c r="H144"/>
      <c r="I144"/>
      <c r="J144"/>
      <c r="K144"/>
      <c r="L144"/>
      <c r="M144"/>
      <c r="N144"/>
      <c r="O144"/>
      <c r="P144"/>
      <c r="Q144"/>
      <c r="R144"/>
      <c r="S144"/>
      <c r="T144"/>
      <c r="U144"/>
      <c r="V144"/>
      <c r="W144"/>
      <c r="X144"/>
      <c r="Y144"/>
      <c r="Z144"/>
      <c r="AA144"/>
      <c r="AB144"/>
      <c r="AC144"/>
      <c r="AD144"/>
    </row>
    <row r="145" spans="1:30" ht="21.75" hidden="1" customHeight="1">
      <c r="A145"/>
      <c r="B145"/>
      <c r="C145"/>
      <c r="D145"/>
      <c r="E145"/>
      <c r="F145"/>
      <c r="G145"/>
      <c r="H145"/>
      <c r="I145"/>
      <c r="J145"/>
      <c r="K145"/>
      <c r="L145"/>
      <c r="M145"/>
      <c r="N145"/>
      <c r="O145"/>
      <c r="P145"/>
      <c r="Q145"/>
      <c r="R145"/>
      <c r="S145"/>
      <c r="T145"/>
      <c r="U145"/>
      <c r="V145"/>
      <c r="W145"/>
      <c r="X145"/>
      <c r="Y145"/>
      <c r="Z145"/>
      <c r="AA145"/>
      <c r="AB145"/>
      <c r="AC145"/>
      <c r="AD145"/>
    </row>
    <row r="146" spans="1:30" ht="21.75" hidden="1" customHeight="1">
      <c r="A146"/>
      <c r="B146"/>
      <c r="C146"/>
      <c r="D146"/>
      <c r="E146"/>
      <c r="F146"/>
      <c r="G146"/>
      <c r="H146"/>
      <c r="I146"/>
      <c r="J146"/>
      <c r="K146"/>
      <c r="L146"/>
      <c r="M146"/>
      <c r="N146"/>
      <c r="O146"/>
      <c r="P146"/>
      <c r="Q146"/>
      <c r="R146"/>
      <c r="S146"/>
      <c r="T146"/>
      <c r="U146"/>
      <c r="V146"/>
      <c r="W146"/>
      <c r="X146"/>
      <c r="Y146"/>
      <c r="Z146"/>
      <c r="AA146"/>
      <c r="AB146"/>
      <c r="AC146"/>
      <c r="AD146"/>
    </row>
    <row r="147" spans="1:30" ht="21.75" hidden="1" customHeight="1">
      <c r="A147"/>
      <c r="B147"/>
      <c r="C147"/>
      <c r="D147"/>
      <c r="E147"/>
      <c r="F147"/>
      <c r="G147"/>
      <c r="H147"/>
      <c r="I147"/>
      <c r="J147"/>
      <c r="K147"/>
      <c r="L147"/>
      <c r="M147"/>
      <c r="N147"/>
      <c r="O147"/>
      <c r="P147"/>
      <c r="Q147"/>
      <c r="R147"/>
      <c r="S147"/>
      <c r="T147"/>
      <c r="U147"/>
      <c r="V147"/>
      <c r="W147"/>
      <c r="X147"/>
      <c r="Y147"/>
      <c r="Z147"/>
      <c r="AA147"/>
      <c r="AB147"/>
      <c r="AC147"/>
      <c r="AD147"/>
    </row>
    <row r="148" spans="1:30" ht="21.75" hidden="1" customHeight="1">
      <c r="A148"/>
      <c r="B148"/>
      <c r="C148"/>
      <c r="D148"/>
      <c r="E148"/>
      <c r="F148"/>
      <c r="G148"/>
      <c r="H148"/>
      <c r="I148"/>
      <c r="J148"/>
      <c r="K148"/>
      <c r="L148"/>
      <c r="M148"/>
      <c r="N148"/>
      <c r="O148"/>
      <c r="P148"/>
      <c r="Q148"/>
      <c r="R148"/>
      <c r="S148"/>
      <c r="T148"/>
      <c r="U148"/>
      <c r="V148"/>
      <c r="W148"/>
      <c r="X148"/>
      <c r="Y148"/>
      <c r="Z148"/>
      <c r="AA148"/>
      <c r="AB148"/>
      <c r="AC148"/>
      <c r="AD148"/>
    </row>
    <row r="149" spans="1:30" ht="21.75" hidden="1" customHeight="1">
      <c r="A149"/>
      <c r="B149"/>
      <c r="C149"/>
      <c r="D149"/>
      <c r="E149"/>
      <c r="F149"/>
      <c r="G149"/>
      <c r="H149"/>
      <c r="I149"/>
      <c r="J149"/>
      <c r="K149"/>
      <c r="L149"/>
      <c r="M149"/>
      <c r="N149"/>
      <c r="O149"/>
      <c r="P149"/>
      <c r="Q149"/>
      <c r="R149"/>
      <c r="S149"/>
      <c r="T149"/>
      <c r="U149"/>
      <c r="V149"/>
      <c r="W149"/>
      <c r="X149"/>
      <c r="Y149"/>
      <c r="Z149"/>
      <c r="AA149"/>
      <c r="AB149"/>
      <c r="AC149"/>
      <c r="AD149"/>
    </row>
    <row r="150" spans="1:30" ht="21.75" hidden="1" customHeight="1">
      <c r="A150"/>
      <c r="B150"/>
      <c r="C150"/>
      <c r="D150"/>
      <c r="E150"/>
      <c r="F150"/>
      <c r="G150"/>
      <c r="H150"/>
      <c r="I150"/>
      <c r="J150"/>
      <c r="K150"/>
      <c r="L150"/>
      <c r="M150"/>
      <c r="N150"/>
      <c r="O150"/>
      <c r="P150"/>
      <c r="Q150"/>
      <c r="R150"/>
      <c r="S150"/>
      <c r="T150"/>
      <c r="U150"/>
      <c r="V150"/>
      <c r="W150"/>
      <c r="X150"/>
      <c r="Y150"/>
      <c r="Z150"/>
      <c r="AA150"/>
      <c r="AB150"/>
      <c r="AC150"/>
      <c r="AD150"/>
    </row>
    <row r="151" spans="1:30" ht="21.75" hidden="1" customHeight="1">
      <c r="A151"/>
      <c r="B151"/>
      <c r="C151"/>
      <c r="D151"/>
      <c r="E151"/>
      <c r="F151"/>
      <c r="G151"/>
      <c r="H151"/>
      <c r="I151"/>
      <c r="J151"/>
      <c r="K151"/>
      <c r="L151"/>
      <c r="M151"/>
      <c r="N151"/>
      <c r="O151"/>
      <c r="P151"/>
      <c r="Q151"/>
      <c r="R151"/>
      <c r="S151"/>
      <c r="T151"/>
      <c r="U151"/>
      <c r="V151"/>
      <c r="W151"/>
      <c r="X151"/>
      <c r="Y151"/>
      <c r="Z151"/>
      <c r="AA151"/>
      <c r="AB151"/>
      <c r="AC151"/>
      <c r="AD151"/>
    </row>
    <row r="152" spans="1:30" ht="21.75" hidden="1" customHeight="1">
      <c r="A152"/>
      <c r="B152"/>
      <c r="C152"/>
      <c r="D152"/>
      <c r="E152"/>
      <c r="F152"/>
      <c r="G152"/>
      <c r="H152"/>
      <c r="I152"/>
      <c r="J152"/>
      <c r="K152"/>
      <c r="L152"/>
      <c r="M152"/>
      <c r="N152"/>
      <c r="O152"/>
      <c r="P152"/>
      <c r="Q152"/>
      <c r="R152"/>
      <c r="S152"/>
      <c r="T152"/>
      <c r="U152"/>
      <c r="V152"/>
      <c r="W152"/>
      <c r="X152"/>
      <c r="Y152"/>
      <c r="Z152"/>
      <c r="AA152"/>
      <c r="AB152"/>
      <c r="AC152"/>
      <c r="AD152"/>
    </row>
    <row r="153" spans="1:30" ht="21.75" hidden="1" customHeight="1">
      <c r="A153"/>
      <c r="B153"/>
      <c r="C153"/>
      <c r="D153"/>
      <c r="E153"/>
      <c r="F153"/>
      <c r="G153"/>
      <c r="H153"/>
      <c r="I153"/>
      <c r="J153"/>
      <c r="K153"/>
      <c r="L153"/>
      <c r="M153"/>
      <c r="N153"/>
      <c r="O153"/>
      <c r="P153"/>
      <c r="Q153"/>
      <c r="R153"/>
      <c r="S153"/>
      <c r="T153"/>
      <c r="U153"/>
      <c r="V153"/>
      <c r="W153"/>
      <c r="X153"/>
      <c r="Y153"/>
      <c r="Z153"/>
      <c r="AA153"/>
      <c r="AB153"/>
      <c r="AC153"/>
      <c r="AD153"/>
    </row>
    <row r="154" spans="1:30" ht="21.75" hidden="1" customHeight="1">
      <c r="A154"/>
      <c r="B154"/>
      <c r="C154"/>
      <c r="D154"/>
      <c r="E154"/>
      <c r="F154"/>
      <c r="G154"/>
      <c r="H154"/>
      <c r="I154"/>
      <c r="J154"/>
      <c r="K154"/>
      <c r="L154"/>
      <c r="M154"/>
      <c r="N154"/>
      <c r="O154"/>
      <c r="P154"/>
      <c r="Q154"/>
      <c r="R154"/>
      <c r="S154"/>
      <c r="T154"/>
      <c r="U154"/>
      <c r="V154"/>
      <c r="W154"/>
      <c r="X154"/>
      <c r="Y154"/>
      <c r="Z154"/>
      <c r="AA154"/>
      <c r="AB154"/>
      <c r="AC154"/>
      <c r="AD154"/>
    </row>
    <row r="155" spans="1:30" ht="21.75" hidden="1" customHeight="1">
      <c r="A155"/>
      <c r="B155"/>
      <c r="C155"/>
      <c r="D155"/>
      <c r="E155"/>
      <c r="F155"/>
      <c r="G155"/>
      <c r="H155"/>
      <c r="I155"/>
      <c r="J155"/>
      <c r="K155"/>
      <c r="L155"/>
      <c r="M155"/>
      <c r="N155"/>
      <c r="O155"/>
      <c r="P155"/>
      <c r="Q155"/>
      <c r="R155"/>
      <c r="S155"/>
      <c r="T155"/>
      <c r="U155"/>
      <c r="V155"/>
      <c r="W155"/>
      <c r="X155"/>
      <c r="Y155"/>
      <c r="Z155"/>
      <c r="AA155"/>
      <c r="AB155"/>
      <c r="AC155"/>
      <c r="AD155"/>
    </row>
    <row r="156" spans="1:30" ht="21.75" hidden="1" customHeight="1">
      <c r="A156"/>
      <c r="B156"/>
      <c r="C156"/>
      <c r="D156"/>
      <c r="E156"/>
      <c r="F156"/>
      <c r="G156"/>
      <c r="H156"/>
      <c r="I156"/>
      <c r="J156"/>
      <c r="K156"/>
      <c r="L156"/>
      <c r="M156"/>
      <c r="N156"/>
      <c r="O156"/>
      <c r="P156"/>
      <c r="Q156"/>
      <c r="R156"/>
      <c r="S156"/>
      <c r="T156"/>
      <c r="U156"/>
      <c r="V156"/>
      <c r="W156"/>
      <c r="X156"/>
      <c r="Y156"/>
      <c r="Z156"/>
      <c r="AA156"/>
      <c r="AB156"/>
      <c r="AC156"/>
      <c r="AD156"/>
    </row>
    <row r="157" spans="1:30" ht="21.75" hidden="1" customHeight="1">
      <c r="A157"/>
      <c r="B157"/>
      <c r="C157"/>
      <c r="D157"/>
      <c r="E157"/>
      <c r="F157"/>
      <c r="G157"/>
      <c r="H157"/>
      <c r="I157"/>
      <c r="J157"/>
      <c r="K157"/>
      <c r="L157"/>
      <c r="M157"/>
      <c r="N157"/>
      <c r="O157"/>
      <c r="P157"/>
      <c r="Q157"/>
      <c r="R157"/>
      <c r="S157"/>
      <c r="T157"/>
      <c r="U157"/>
      <c r="V157"/>
      <c r="W157"/>
      <c r="X157"/>
      <c r="Y157"/>
      <c r="Z157"/>
      <c r="AA157"/>
      <c r="AB157"/>
      <c r="AC157"/>
      <c r="AD157"/>
    </row>
    <row r="158" spans="1:30" ht="21.75" hidden="1" customHeight="1">
      <c r="A158"/>
      <c r="B158"/>
      <c r="C158"/>
      <c r="D158"/>
      <c r="E158"/>
      <c r="F158"/>
      <c r="G158"/>
      <c r="H158"/>
      <c r="I158"/>
      <c r="J158"/>
      <c r="K158"/>
      <c r="L158"/>
      <c r="M158"/>
      <c r="N158"/>
      <c r="O158"/>
      <c r="P158"/>
      <c r="Q158"/>
      <c r="R158"/>
      <c r="S158"/>
      <c r="T158"/>
      <c r="U158"/>
      <c r="V158"/>
      <c r="W158"/>
      <c r="X158"/>
      <c r="Y158"/>
      <c r="Z158"/>
      <c r="AA158"/>
      <c r="AB158"/>
      <c r="AC158"/>
      <c r="AD158"/>
    </row>
    <row r="159" spans="1:30" ht="21.75" hidden="1" customHeight="1">
      <c r="A159"/>
      <c r="B159"/>
      <c r="C159"/>
      <c r="D159"/>
      <c r="E159"/>
      <c r="F159"/>
      <c r="G159"/>
      <c r="H159"/>
      <c r="I159"/>
      <c r="J159"/>
      <c r="K159"/>
      <c r="L159"/>
      <c r="M159"/>
      <c r="N159"/>
      <c r="O159"/>
      <c r="P159"/>
      <c r="Q159"/>
      <c r="R159"/>
      <c r="S159"/>
      <c r="T159"/>
      <c r="U159"/>
      <c r="V159"/>
      <c r="W159"/>
      <c r="X159"/>
      <c r="Y159"/>
      <c r="Z159"/>
      <c r="AA159"/>
      <c r="AB159"/>
      <c r="AC159"/>
      <c r="AD159"/>
    </row>
    <row r="160" spans="1:30" ht="21.75" hidden="1" customHeight="1">
      <c r="A160"/>
      <c r="B160"/>
      <c r="C160"/>
      <c r="D160"/>
      <c r="E160"/>
      <c r="F160"/>
      <c r="G160"/>
      <c r="H160"/>
      <c r="I160"/>
      <c r="J160"/>
      <c r="K160"/>
      <c r="L160"/>
      <c r="M160"/>
      <c r="N160"/>
      <c r="O160"/>
      <c r="P160"/>
      <c r="Q160"/>
      <c r="R160"/>
      <c r="S160"/>
      <c r="T160"/>
      <c r="U160"/>
      <c r="V160"/>
      <c r="W160"/>
      <c r="X160"/>
      <c r="Y160"/>
      <c r="Z160"/>
      <c r="AA160"/>
      <c r="AB160"/>
      <c r="AC160"/>
      <c r="AD160"/>
    </row>
    <row r="161" spans="1:30" ht="21.75" hidden="1" customHeight="1">
      <c r="A161"/>
      <c r="B161"/>
      <c r="C161"/>
      <c r="D161"/>
      <c r="E161"/>
      <c r="F161"/>
      <c r="G161"/>
      <c r="H161"/>
      <c r="I161"/>
      <c r="J161"/>
      <c r="K161"/>
      <c r="L161"/>
      <c r="M161"/>
      <c r="N161"/>
      <c r="O161"/>
      <c r="P161"/>
      <c r="Q161"/>
      <c r="R161"/>
      <c r="S161"/>
      <c r="T161"/>
      <c r="U161"/>
      <c r="V161"/>
      <c r="W161"/>
      <c r="X161"/>
      <c r="Y161"/>
      <c r="Z161"/>
      <c r="AA161"/>
      <c r="AB161"/>
      <c r="AC161"/>
      <c r="AD161"/>
    </row>
    <row r="162" spans="1:30" ht="21.75" hidden="1" customHeight="1">
      <c r="A162"/>
      <c r="B162"/>
      <c r="C162"/>
      <c r="D162"/>
      <c r="E162"/>
      <c r="F162"/>
      <c r="G162"/>
      <c r="H162"/>
      <c r="I162"/>
      <c r="J162"/>
      <c r="K162"/>
      <c r="L162"/>
      <c r="M162"/>
      <c r="N162"/>
      <c r="O162"/>
      <c r="P162"/>
      <c r="Q162"/>
      <c r="R162"/>
      <c r="S162"/>
      <c r="T162"/>
      <c r="U162"/>
      <c r="V162"/>
      <c r="W162"/>
      <c r="X162"/>
      <c r="Y162"/>
      <c r="Z162"/>
      <c r="AA162"/>
      <c r="AB162"/>
      <c r="AC162"/>
      <c r="AD162"/>
    </row>
    <row r="163" spans="1:30" ht="21.75" hidden="1" customHeight="1">
      <c r="A163"/>
      <c r="B163"/>
      <c r="C163"/>
      <c r="D163"/>
      <c r="E163"/>
      <c r="F163"/>
      <c r="G163"/>
      <c r="H163"/>
      <c r="I163"/>
      <c r="J163"/>
      <c r="K163"/>
      <c r="L163"/>
      <c r="M163"/>
      <c r="N163"/>
      <c r="O163"/>
      <c r="P163"/>
      <c r="Q163"/>
      <c r="R163"/>
      <c r="S163"/>
      <c r="T163"/>
      <c r="U163"/>
      <c r="V163"/>
      <c r="W163"/>
      <c r="X163"/>
      <c r="Y163"/>
      <c r="Z163"/>
      <c r="AA163"/>
      <c r="AB163"/>
      <c r="AC163"/>
      <c r="AD163"/>
    </row>
    <row r="164" spans="1:30" ht="21.75" hidden="1" customHeight="1">
      <c r="A164"/>
      <c r="B164"/>
      <c r="C164"/>
      <c r="D164"/>
      <c r="E164"/>
      <c r="F164"/>
      <c r="G164"/>
      <c r="H164"/>
      <c r="I164"/>
      <c r="J164"/>
      <c r="K164"/>
      <c r="L164"/>
      <c r="M164"/>
      <c r="N164"/>
      <c r="O164"/>
      <c r="P164"/>
      <c r="Q164"/>
      <c r="R164"/>
      <c r="S164"/>
      <c r="T164"/>
      <c r="U164"/>
      <c r="V164"/>
      <c r="W164"/>
      <c r="X164"/>
      <c r="Y164"/>
      <c r="Z164"/>
      <c r="AA164"/>
      <c r="AB164"/>
      <c r="AC164"/>
      <c r="AD164"/>
    </row>
    <row r="165" spans="1:30" ht="21.75" hidden="1" customHeight="1">
      <c r="A165"/>
      <c r="B165"/>
      <c r="C165"/>
      <c r="D165"/>
      <c r="E165"/>
      <c r="F165"/>
      <c r="G165"/>
      <c r="H165"/>
      <c r="I165"/>
      <c r="J165"/>
      <c r="K165"/>
      <c r="L165"/>
      <c r="M165"/>
      <c r="N165"/>
      <c r="O165"/>
      <c r="P165"/>
      <c r="Q165"/>
      <c r="R165"/>
      <c r="S165"/>
      <c r="T165"/>
      <c r="U165"/>
      <c r="V165"/>
      <c r="W165"/>
      <c r="X165"/>
      <c r="Y165"/>
      <c r="Z165"/>
      <c r="AA165"/>
      <c r="AB165"/>
      <c r="AC165"/>
      <c r="AD165"/>
    </row>
    <row r="166" spans="1:30" ht="21.75" hidden="1" customHeight="1">
      <c r="A166"/>
      <c r="B166"/>
      <c r="C166"/>
      <c r="D166"/>
      <c r="E166"/>
      <c r="F166"/>
      <c r="G166"/>
      <c r="H166"/>
      <c r="I166"/>
      <c r="J166"/>
      <c r="K166"/>
      <c r="L166"/>
      <c r="M166"/>
      <c r="N166"/>
      <c r="O166"/>
      <c r="P166"/>
      <c r="Q166"/>
      <c r="R166"/>
      <c r="S166"/>
      <c r="T166"/>
      <c r="U166"/>
      <c r="V166"/>
      <c r="W166"/>
      <c r="X166"/>
      <c r="Y166"/>
      <c r="Z166"/>
      <c r="AA166"/>
      <c r="AB166"/>
      <c r="AC166"/>
      <c r="AD166"/>
    </row>
  </sheetData>
  <sheetProtection algorithmName="SHA-512" hashValue="bKEDtyhVvSpCz8xAXiQhdAf7ZU6DBLUuRp1h6GYCiWyHb74Ui0aCaMzJr/iPz1qtu1fuveDFWgotwut39ATJ6g==" saltValue="8dgrIqlkYgdkwbwkiRftGw==" spinCount="100000" sheet="1" objects="1" scenarios="1"/>
  <mergeCells count="12">
    <mergeCell ref="G36:L36"/>
    <mergeCell ref="K32:L32"/>
    <mergeCell ref="B5:E7"/>
    <mergeCell ref="K28:L28"/>
    <mergeCell ref="K29:L29"/>
    <mergeCell ref="J25:J26"/>
    <mergeCell ref="K25:L25"/>
    <mergeCell ref="K31:L31"/>
    <mergeCell ref="G5:P7"/>
    <mergeCell ref="G9:P12"/>
    <mergeCell ref="H25:H26"/>
    <mergeCell ref="I25:I26"/>
  </mergeCells>
  <pageMargins left="0.7" right="0.7" top="0.75" bottom="0.75" header="0.3" footer="0.3"/>
  <pageSetup paperSize="8" scale="68"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71328-8EF4-4019-A611-959D7125FE63}">
  <sheetPr>
    <tabColor rgb="FF51883E"/>
    <pageSetUpPr fitToPage="1"/>
  </sheetPr>
  <dimension ref="A1:U116"/>
  <sheetViews>
    <sheetView showGridLines="0" tabSelected="1" topLeftCell="A15" zoomScale="85" zoomScaleNormal="85" workbookViewId="0">
      <selection activeCell="K37" sqref="K37"/>
    </sheetView>
  </sheetViews>
  <sheetFormatPr defaultColWidth="0" defaultRowHeight="0" customHeight="1" zeroHeight="1"/>
  <cols>
    <col min="1" max="1" width="3.7109375" style="38" customWidth="1"/>
    <col min="2" max="5" width="10.28515625" style="38" customWidth="1"/>
    <col min="6" max="6" width="3.7109375" style="38" customWidth="1"/>
    <col min="7" max="7" width="37.140625" style="38" customWidth="1"/>
    <col min="8" max="19" width="18.7109375" style="38" customWidth="1"/>
    <col min="20" max="20" width="9.85546875" style="38" customWidth="1"/>
    <col min="21" max="21" width="0" style="38" hidden="1" customWidth="1"/>
    <col min="22" max="16384" width="9.85546875" style="38" hidden="1"/>
  </cols>
  <sheetData>
    <row r="1" spans="2:19" ht="15"/>
    <row r="2" spans="2:19" ht="15"/>
    <row r="3" spans="2:19" ht="15"/>
    <row r="4" spans="2:19" ht="15"/>
    <row r="5" spans="2:19" ht="15">
      <c r="B5" s="164"/>
      <c r="C5" s="164"/>
      <c r="D5" s="164"/>
      <c r="E5" s="164"/>
      <c r="G5" s="164"/>
      <c r="H5" s="164"/>
      <c r="I5" s="164"/>
      <c r="J5" s="164"/>
      <c r="K5" s="164"/>
      <c r="L5" s="164"/>
      <c r="M5" s="164"/>
      <c r="N5" s="164"/>
      <c r="O5" s="164"/>
      <c r="P5" s="164"/>
      <c r="Q5" s="164"/>
      <c r="R5" s="164"/>
      <c r="S5" s="164"/>
    </row>
    <row r="6" spans="2:19" ht="20.25">
      <c r="B6" s="154" t="s">
        <v>0</v>
      </c>
      <c r="C6" s="164"/>
      <c r="D6" s="164"/>
      <c r="E6" s="164"/>
      <c r="G6" s="154" t="s">
        <v>821</v>
      </c>
      <c r="H6" s="164"/>
      <c r="I6" s="164"/>
      <c r="J6" s="164"/>
      <c r="K6" s="164"/>
      <c r="L6" s="164"/>
      <c r="M6" s="164"/>
      <c r="N6" s="164"/>
      <c r="O6" s="164"/>
      <c r="P6" s="164"/>
      <c r="Q6" s="164"/>
      <c r="R6" s="164"/>
      <c r="S6" s="164"/>
    </row>
    <row r="7" spans="2:19" ht="15.75" thickBot="1">
      <c r="B7" s="180"/>
      <c r="C7" s="180"/>
      <c r="D7" s="180"/>
      <c r="E7" s="180"/>
      <c r="G7" s="227"/>
      <c r="H7" s="227"/>
      <c r="I7" s="227"/>
      <c r="J7" s="227"/>
      <c r="K7" s="227"/>
      <c r="L7" s="227"/>
      <c r="M7" s="227"/>
      <c r="N7" s="227"/>
      <c r="O7" s="227"/>
      <c r="P7" s="227"/>
      <c r="Q7" s="227"/>
      <c r="R7" s="227"/>
      <c r="S7" s="227"/>
    </row>
    <row r="8" spans="2:19" ht="15"/>
    <row r="9" spans="2:19" ht="15">
      <c r="G9" s="1585" t="s">
        <v>1181</v>
      </c>
      <c r="H9" s="1585"/>
      <c r="I9" s="1585"/>
      <c r="J9" s="1585"/>
      <c r="K9" s="1585"/>
      <c r="L9" s="1585"/>
      <c r="M9" s="1585"/>
      <c r="N9" s="1585"/>
      <c r="O9" s="1585"/>
      <c r="P9" s="1585"/>
      <c r="Q9" s="1585"/>
      <c r="R9" s="1585"/>
      <c r="S9" s="1585"/>
    </row>
    <row r="10" spans="2:19" ht="15">
      <c r="G10" s="1585"/>
      <c r="H10" s="1585"/>
      <c r="I10" s="1585"/>
      <c r="J10" s="1585"/>
      <c r="K10" s="1585"/>
      <c r="L10" s="1585"/>
      <c r="M10" s="1585"/>
      <c r="N10" s="1585"/>
      <c r="O10" s="1585"/>
      <c r="P10" s="1585"/>
      <c r="Q10" s="1585"/>
      <c r="R10" s="1585"/>
      <c r="S10" s="1585"/>
    </row>
    <row r="11" spans="2:19" ht="15">
      <c r="G11" s="1585"/>
      <c r="H11" s="1585"/>
      <c r="I11" s="1585"/>
      <c r="J11" s="1585"/>
      <c r="K11" s="1585"/>
      <c r="L11" s="1585"/>
      <c r="M11" s="1585"/>
      <c r="N11" s="1585"/>
      <c r="O11" s="1585"/>
      <c r="P11" s="1585"/>
      <c r="Q11" s="1585"/>
      <c r="R11" s="1585"/>
      <c r="S11" s="1585"/>
    </row>
    <row r="12" spans="2:19" ht="15">
      <c r="G12" s="1585"/>
      <c r="H12" s="1585"/>
      <c r="I12" s="1585"/>
      <c r="J12" s="1585"/>
      <c r="K12" s="1585"/>
      <c r="L12" s="1585"/>
      <c r="M12" s="1585"/>
      <c r="N12" s="1585"/>
      <c r="O12" s="1585"/>
      <c r="P12" s="1585"/>
      <c r="Q12" s="1585"/>
      <c r="R12" s="1585"/>
      <c r="S12" s="1585"/>
    </row>
    <row r="13" spans="2:19" ht="15">
      <c r="G13" s="1585"/>
      <c r="H13" s="1585"/>
      <c r="I13" s="1585"/>
      <c r="J13" s="1585"/>
      <c r="K13" s="1585"/>
      <c r="L13" s="1585"/>
      <c r="M13" s="1585"/>
      <c r="N13" s="1585"/>
      <c r="O13" s="1585"/>
      <c r="P13" s="1585"/>
      <c r="Q13" s="1585"/>
      <c r="R13" s="1585"/>
      <c r="S13" s="1585"/>
    </row>
    <row r="14" spans="2:19" ht="15">
      <c r="G14" s="1585"/>
      <c r="H14" s="1585"/>
      <c r="I14" s="1585"/>
      <c r="J14" s="1585"/>
      <c r="K14" s="1585"/>
      <c r="L14" s="1585"/>
      <c r="M14" s="1585"/>
      <c r="N14" s="1585"/>
      <c r="O14" s="1585"/>
      <c r="P14" s="1585"/>
      <c r="Q14" s="1585"/>
      <c r="R14" s="1585"/>
      <c r="S14" s="1585"/>
    </row>
    <row r="15" spans="2:19" ht="15">
      <c r="G15" s="1585"/>
      <c r="H15" s="1585"/>
      <c r="I15" s="1585"/>
      <c r="J15" s="1585"/>
      <c r="K15" s="1585"/>
      <c r="L15" s="1585"/>
      <c r="M15" s="1585"/>
      <c r="N15" s="1585"/>
      <c r="O15" s="1585"/>
      <c r="P15" s="1585"/>
      <c r="Q15" s="1585"/>
      <c r="R15" s="1585"/>
      <c r="S15" s="1585"/>
    </row>
    <row r="16" spans="2:19" ht="15">
      <c r="G16" s="81"/>
      <c r="H16" s="81"/>
      <c r="I16" s="81"/>
      <c r="J16" s="81"/>
      <c r="K16" s="81"/>
      <c r="L16" s="81"/>
      <c r="M16" s="81"/>
      <c r="N16" s="81"/>
    </row>
    <row r="17" spans="7:19" ht="14.65" customHeight="1">
      <c r="G17" s="114" t="s">
        <v>945</v>
      </c>
    </row>
    <row r="18" spans="7:19" ht="14.65" customHeight="1">
      <c r="G18" s="287" t="s">
        <v>1059</v>
      </c>
    </row>
    <row r="19" spans="7:19" ht="14.65" customHeight="1">
      <c r="G19" s="44"/>
    </row>
    <row r="20" spans="7:19" ht="14.65" customHeight="1"/>
    <row r="21" spans="7:19" ht="15">
      <c r="G21" s="114" t="s">
        <v>584</v>
      </c>
    </row>
    <row r="22" spans="7:19" ht="15">
      <c r="G22" s="543" t="s">
        <v>585</v>
      </c>
      <c r="H22" s="308"/>
      <c r="I22" s="267"/>
      <c r="J22" s="267"/>
      <c r="K22" s="267"/>
      <c r="L22" s="267"/>
    </row>
    <row r="23" spans="7:19" ht="14.85" customHeight="1">
      <c r="G23" s="574" t="s">
        <v>586</v>
      </c>
      <c r="H23" s="640" t="s">
        <v>395</v>
      </c>
      <c r="I23" s="640" t="s">
        <v>401</v>
      </c>
      <c r="J23" s="640" t="s">
        <v>402</v>
      </c>
      <c r="K23"/>
      <c r="L23" s="267"/>
      <c r="M23"/>
    </row>
    <row r="24" spans="7:19" ht="15" customHeight="1">
      <c r="G24" s="575" t="s">
        <v>587</v>
      </c>
      <c r="H24" s="1286">
        <v>400</v>
      </c>
      <c r="I24" s="1286">
        <v>300</v>
      </c>
      <c r="J24" s="1286">
        <v>300</v>
      </c>
      <c r="K24"/>
      <c r="L24" s="267"/>
      <c r="M24"/>
    </row>
    <row r="25" spans="7:19" ht="15" customHeight="1">
      <c r="G25" s="291"/>
      <c r="H25" s="545"/>
      <c r="I25" s="418"/>
      <c r="J25" s="418"/>
      <c r="K25" s="418"/>
      <c r="L25" s="267"/>
      <c r="M25"/>
    </row>
    <row r="26" spans="7:19" ht="15" customHeight="1"/>
    <row r="27" spans="7:19" ht="14.85" customHeight="1">
      <c r="G27" s="166" t="s">
        <v>1083</v>
      </c>
      <c r="H27"/>
      <c r="I27"/>
      <c r="J27"/>
      <c r="K27"/>
      <c r="L27"/>
    </row>
    <row r="28" spans="7:19" ht="14.25" customHeight="1">
      <c r="G28" s="114" t="s">
        <v>941</v>
      </c>
    </row>
    <row r="29" spans="7:19" ht="15">
      <c r="G29" s="517" t="s">
        <v>1060</v>
      </c>
      <c r="H29" s="267"/>
      <c r="I29" s="267"/>
      <c r="J29" s="267"/>
      <c r="K29" s="267"/>
      <c r="L29" s="267"/>
      <c r="M29" s="267"/>
      <c r="N29" s="267"/>
      <c r="O29" s="267"/>
      <c r="P29" s="267"/>
      <c r="Q29" s="267"/>
      <c r="R29" s="267"/>
      <c r="S29" s="267"/>
    </row>
    <row r="30" spans="7:19" ht="15">
      <c r="G30" s="577"/>
      <c r="H30" s="1586" t="s">
        <v>395</v>
      </c>
      <c r="I30" s="1586"/>
      <c r="J30" s="1586"/>
      <c r="K30" s="1586" t="s">
        <v>401</v>
      </c>
      <c r="L30" s="1586"/>
      <c r="M30" s="1586"/>
      <c r="N30" s="1586" t="s">
        <v>402</v>
      </c>
      <c r="O30" s="1586"/>
      <c r="P30" s="1586"/>
      <c r="Q30" s="1586" t="s">
        <v>403</v>
      </c>
      <c r="R30" s="1586"/>
      <c r="S30" s="1586"/>
    </row>
    <row r="31" spans="7:19" ht="39.950000000000003" customHeight="1">
      <c r="G31" s="578" t="s">
        <v>1084</v>
      </c>
      <c r="H31" s="585" t="s">
        <v>935</v>
      </c>
      <c r="I31" s="520" t="s">
        <v>942</v>
      </c>
      <c r="J31" s="565" t="s">
        <v>943</v>
      </c>
      <c r="K31" s="585" t="s">
        <v>935</v>
      </c>
      <c r="L31" s="520" t="s">
        <v>942</v>
      </c>
      <c r="M31" s="565" t="s">
        <v>943</v>
      </c>
      <c r="N31" s="585" t="s">
        <v>935</v>
      </c>
      <c r="O31" s="520" t="s">
        <v>942</v>
      </c>
      <c r="P31" s="565" t="s">
        <v>943</v>
      </c>
      <c r="Q31" s="585" t="s">
        <v>935</v>
      </c>
      <c r="R31" s="520" t="s">
        <v>942</v>
      </c>
      <c r="S31" s="565" t="s">
        <v>943</v>
      </c>
    </row>
    <row r="32" spans="7:19" ht="15">
      <c r="G32" s="573" t="s">
        <v>934</v>
      </c>
      <c r="H32" s="579">
        <v>101</v>
      </c>
      <c r="I32" s="579">
        <v>0</v>
      </c>
      <c r="J32" s="579">
        <v>101</v>
      </c>
      <c r="K32" s="579">
        <v>46.8</v>
      </c>
      <c r="L32" s="579">
        <v>1.76</v>
      </c>
      <c r="M32" s="579">
        <v>46.8</v>
      </c>
      <c r="N32" s="579">
        <v>1.7</v>
      </c>
      <c r="O32" s="579">
        <v>0</v>
      </c>
      <c r="P32" s="579">
        <v>1.7</v>
      </c>
      <c r="Q32" s="579">
        <v>13.1</v>
      </c>
      <c r="R32" s="579">
        <v>0</v>
      </c>
      <c r="S32" s="579">
        <v>13.14</v>
      </c>
    </row>
    <row r="33" spans="7:20" ht="15">
      <c r="G33" s="572" t="s">
        <v>936</v>
      </c>
      <c r="H33" s="582">
        <v>86.5</v>
      </c>
      <c r="I33" s="582">
        <v>0.879</v>
      </c>
      <c r="J33" s="582">
        <v>85.7</v>
      </c>
      <c r="K33" s="582">
        <v>125</v>
      </c>
      <c r="L33" s="582">
        <v>11.3</v>
      </c>
      <c r="M33" s="582">
        <v>125</v>
      </c>
      <c r="N33" s="582">
        <f>50.8+42</f>
        <v>92.8</v>
      </c>
      <c r="O33" s="582">
        <v>0</v>
      </c>
      <c r="P33" s="582">
        <f>50.8+42</f>
        <v>92.8</v>
      </c>
      <c r="Q33" s="582">
        <v>81.72</v>
      </c>
      <c r="R33" s="582">
        <v>2.6</v>
      </c>
      <c r="S33" s="582">
        <v>81.72</v>
      </c>
    </row>
    <row r="34" spans="7:20" ht="15">
      <c r="G34" s="580" t="s">
        <v>937</v>
      </c>
      <c r="H34" s="581">
        <f>SUM(H32:H33)</f>
        <v>187.5</v>
      </c>
      <c r="I34" s="581">
        <f t="shared" ref="I34" si="0">SUM(I32:I33)</f>
        <v>0.879</v>
      </c>
      <c r="J34" s="581">
        <f>SUM(J32:J33)</f>
        <v>186.7</v>
      </c>
      <c r="K34" s="581">
        <f t="shared" ref="K34" si="1">SUM(K32:K33)</f>
        <v>171.8</v>
      </c>
      <c r="L34" s="581">
        <f t="shared" ref="L34" si="2">SUM(L32:L33)</f>
        <v>13.06</v>
      </c>
      <c r="M34" s="581">
        <f>SUM(M32:M33)</f>
        <v>171.8</v>
      </c>
      <c r="N34" s="581">
        <f t="shared" ref="N34" si="3">SUM(N32:N33)</f>
        <v>94.5</v>
      </c>
      <c r="O34" s="581">
        <f t="shared" ref="O34" si="4">SUM(O32:O33)</f>
        <v>0</v>
      </c>
      <c r="P34" s="581">
        <f t="shared" ref="P34" si="5">SUM(P32:P33)</f>
        <v>94.5</v>
      </c>
      <c r="Q34" s="581">
        <f t="shared" ref="Q34" si="6">SUM(Q32:Q33)</f>
        <v>94.82</v>
      </c>
      <c r="R34" s="581">
        <f t="shared" ref="R34" si="7">SUM(R32:R33)</f>
        <v>2.6</v>
      </c>
      <c r="S34" s="581">
        <f t="shared" ref="S34" si="8">SUM(S32:S33)</f>
        <v>94.86</v>
      </c>
    </row>
    <row r="35" spans="7:20" ht="15">
      <c r="G35" s="280" t="s">
        <v>1183</v>
      </c>
      <c r="H35" s="267"/>
      <c r="I35" s="267"/>
      <c r="J35" s="267"/>
      <c r="K35" s="267"/>
      <c r="L35" s="267"/>
      <c r="M35" s="267"/>
      <c r="N35" s="267"/>
      <c r="O35" s="267"/>
      <c r="P35" s="267"/>
      <c r="Q35" s="267"/>
      <c r="R35" s="267"/>
      <c r="S35" s="267"/>
    </row>
    <row r="36" spans="7:20" ht="15" customHeight="1">
      <c r="G36" s="267"/>
      <c r="H36" s="267"/>
      <c r="I36" s="267"/>
      <c r="J36" s="267"/>
      <c r="K36" s="267"/>
      <c r="L36" s="267"/>
      <c r="M36" s="267"/>
      <c r="N36" s="267"/>
      <c r="O36" s="267"/>
      <c r="P36" s="267"/>
      <c r="Q36" s="267"/>
      <c r="R36" s="267"/>
      <c r="S36" s="267"/>
    </row>
    <row r="37" spans="7:20" ht="15">
      <c r="G37" s="267"/>
      <c r="H37" s="267"/>
      <c r="I37" s="267"/>
      <c r="J37" s="267"/>
      <c r="K37" s="267"/>
      <c r="L37" s="267"/>
      <c r="M37" s="267"/>
      <c r="N37" s="267"/>
      <c r="O37" s="267"/>
      <c r="P37" s="267"/>
      <c r="Q37" s="267"/>
      <c r="R37" s="267"/>
      <c r="S37" s="267"/>
    </row>
    <row r="38" spans="7:20" ht="15">
      <c r="G38" s="114" t="s">
        <v>939</v>
      </c>
    </row>
    <row r="39" spans="7:20" ht="15">
      <c r="G39" s="517" t="s">
        <v>1088</v>
      </c>
      <c r="H39" s="267"/>
      <c r="I39" s="267"/>
      <c r="J39" s="267"/>
      <c r="K39" s="267"/>
      <c r="L39" s="267"/>
      <c r="M39" s="267"/>
      <c r="N39" s="267"/>
      <c r="O39" s="267"/>
      <c r="P39" s="267"/>
      <c r="Q39" s="267"/>
      <c r="R39" s="267"/>
      <c r="S39" s="267"/>
    </row>
    <row r="40" spans="7:20" ht="15">
      <c r="G40" s="583"/>
      <c r="H40" s="1586" t="s">
        <v>395</v>
      </c>
      <c r="I40" s="1586"/>
      <c r="J40" s="1586"/>
      <c r="K40" s="1586" t="s">
        <v>401</v>
      </c>
      <c r="L40" s="1586"/>
      <c r="M40" s="1586"/>
      <c r="N40" s="1586" t="s">
        <v>402</v>
      </c>
      <c r="O40" s="1586"/>
      <c r="P40" s="1586"/>
      <c r="Q40" s="1586" t="s">
        <v>403</v>
      </c>
      <c r="R40" s="1586"/>
      <c r="S40" s="1586"/>
    </row>
    <row r="41" spans="7:20" ht="15" customHeight="1">
      <c r="G41" s="584"/>
      <c r="H41" s="585" t="s">
        <v>938</v>
      </c>
      <c r="I41" s="520" t="s">
        <v>944</v>
      </c>
      <c r="J41" s="565" t="s">
        <v>400</v>
      </c>
      <c r="K41" s="585" t="s">
        <v>938</v>
      </c>
      <c r="L41" s="520" t="s">
        <v>944</v>
      </c>
      <c r="M41" s="565" t="s">
        <v>400</v>
      </c>
      <c r="N41" s="585" t="s">
        <v>938</v>
      </c>
      <c r="O41" s="520" t="s">
        <v>944</v>
      </c>
      <c r="P41" s="565" t="s">
        <v>400</v>
      </c>
      <c r="Q41" s="585" t="s">
        <v>938</v>
      </c>
      <c r="R41" s="520" t="s">
        <v>944</v>
      </c>
      <c r="S41" s="565" t="s">
        <v>400</v>
      </c>
    </row>
    <row r="42" spans="7:20" ht="15">
      <c r="G42" s="573" t="s">
        <v>1371</v>
      </c>
      <c r="H42" s="579">
        <v>0</v>
      </c>
      <c r="I42" s="579">
        <v>0</v>
      </c>
      <c r="J42" s="579">
        <f>SUM(H42:I42)</f>
        <v>0</v>
      </c>
      <c r="K42" s="579">
        <v>0</v>
      </c>
      <c r="L42" s="579">
        <v>1.76</v>
      </c>
      <c r="M42" s="579">
        <f>SUM(K42:L42)</f>
        <v>1.76</v>
      </c>
      <c r="N42" s="579">
        <v>0</v>
      </c>
      <c r="O42" s="579">
        <v>0</v>
      </c>
      <c r="P42" s="579">
        <f>SUM(N42:O42)</f>
        <v>0</v>
      </c>
      <c r="Q42" s="579">
        <v>0</v>
      </c>
      <c r="R42" s="579">
        <v>0</v>
      </c>
      <c r="S42" s="579">
        <f>SUM(Q42:R42)</f>
        <v>0</v>
      </c>
    </row>
    <row r="43" spans="7:20" ht="15">
      <c r="G43" s="572" t="s">
        <v>1372</v>
      </c>
      <c r="H43" s="582">
        <v>0</v>
      </c>
      <c r="I43" s="582">
        <v>0.879</v>
      </c>
      <c r="J43" s="582">
        <f>SUM(H43:I43)</f>
        <v>0.879</v>
      </c>
      <c r="K43" s="582">
        <v>0</v>
      </c>
      <c r="L43" s="582">
        <v>11.3</v>
      </c>
      <c r="M43" s="582">
        <f>SUM(K43:L43)</f>
        <v>11.3</v>
      </c>
      <c r="N43" s="582">
        <v>0</v>
      </c>
      <c r="O43" s="582">
        <v>0</v>
      </c>
      <c r="P43" s="582">
        <f>SUM(N43:O43)</f>
        <v>0</v>
      </c>
      <c r="Q43" s="582">
        <v>0</v>
      </c>
      <c r="R43" s="582">
        <v>2.6</v>
      </c>
      <c r="S43" s="582">
        <f>SUM(Q43:R43)</f>
        <v>2.6</v>
      </c>
    </row>
    <row r="44" spans="7:20" ht="15">
      <c r="G44" s="586" t="s">
        <v>400</v>
      </c>
      <c r="H44" s="587">
        <f t="shared" ref="H44:S44" si="9">SUM(H43,H42)</f>
        <v>0</v>
      </c>
      <c r="I44" s="587">
        <f t="shared" si="9"/>
        <v>0.879</v>
      </c>
      <c r="J44" s="587">
        <f t="shared" si="9"/>
        <v>0.879</v>
      </c>
      <c r="K44" s="587">
        <f t="shared" si="9"/>
        <v>0</v>
      </c>
      <c r="L44" s="587">
        <f t="shared" si="9"/>
        <v>13.06</v>
      </c>
      <c r="M44" s="587">
        <f t="shared" si="9"/>
        <v>13.06</v>
      </c>
      <c r="N44" s="587">
        <f t="shared" si="9"/>
        <v>0</v>
      </c>
      <c r="O44" s="587">
        <f t="shared" si="9"/>
        <v>0</v>
      </c>
      <c r="P44" s="587">
        <f t="shared" si="9"/>
        <v>0</v>
      </c>
      <c r="Q44" s="587">
        <f t="shared" si="9"/>
        <v>0</v>
      </c>
      <c r="R44" s="587">
        <f t="shared" si="9"/>
        <v>2.6</v>
      </c>
      <c r="S44" s="587">
        <f t="shared" si="9"/>
        <v>2.6</v>
      </c>
    </row>
    <row r="45" spans="7:20" ht="15">
      <c r="G45" s="170"/>
      <c r="H45" s="170"/>
      <c r="I45" s="170"/>
      <c r="J45" s="170"/>
    </row>
    <row r="46" spans="7:20" ht="15"/>
    <row r="47" spans="7:20" ht="15">
      <c r="G47" s="114" t="s">
        <v>940</v>
      </c>
    </row>
    <row r="48" spans="7:20" ht="15">
      <c r="G48" s="517" t="s">
        <v>1089</v>
      </c>
      <c r="H48" s="267"/>
      <c r="I48" s="267"/>
      <c r="J48" s="267"/>
      <c r="K48" s="267"/>
      <c r="L48" s="267"/>
      <c r="M48" s="267"/>
      <c r="N48" s="267"/>
      <c r="O48" s="267"/>
      <c r="P48" s="267"/>
      <c r="Q48" s="267"/>
      <c r="R48" s="267"/>
      <c r="S48" s="267"/>
      <c r="T48" s="267"/>
    </row>
    <row r="49" spans="7:20" ht="15">
      <c r="G49" s="588"/>
      <c r="H49" s="1586" t="s">
        <v>395</v>
      </c>
      <c r="I49" s="1586"/>
      <c r="J49" s="1586"/>
      <c r="K49" s="1586" t="s">
        <v>401</v>
      </c>
      <c r="L49" s="1586"/>
      <c r="M49" s="1586"/>
      <c r="N49" s="1586" t="s">
        <v>402</v>
      </c>
      <c r="O49" s="1586"/>
      <c r="P49" s="1586"/>
      <c r="Q49" s="1586" t="s">
        <v>403</v>
      </c>
      <c r="R49" s="1586"/>
      <c r="S49" s="1586"/>
      <c r="T49" s="267"/>
    </row>
    <row r="50" spans="7:20" ht="15">
      <c r="G50" s="589"/>
      <c r="H50" s="585" t="s">
        <v>938</v>
      </c>
      <c r="I50" s="520" t="s">
        <v>944</v>
      </c>
      <c r="J50" s="565" t="s">
        <v>400</v>
      </c>
      <c r="K50" s="585" t="s">
        <v>938</v>
      </c>
      <c r="L50" s="520" t="s">
        <v>944</v>
      </c>
      <c r="M50" s="565" t="s">
        <v>400</v>
      </c>
      <c r="N50" s="585" t="s">
        <v>938</v>
      </c>
      <c r="O50" s="520" t="s">
        <v>944</v>
      </c>
      <c r="P50" s="565" t="s">
        <v>400</v>
      </c>
      <c r="Q50" s="585" t="s">
        <v>938</v>
      </c>
      <c r="R50" s="520" t="s">
        <v>944</v>
      </c>
      <c r="S50" s="565" t="s">
        <v>400</v>
      </c>
      <c r="T50" s="267"/>
    </row>
    <row r="51" spans="7:20" ht="15">
      <c r="G51" s="573" t="s">
        <v>1352</v>
      </c>
      <c r="H51" s="579">
        <v>0</v>
      </c>
      <c r="I51" s="579">
        <v>101</v>
      </c>
      <c r="J51" s="579">
        <f>H51+I51</f>
        <v>101</v>
      </c>
      <c r="K51" s="579">
        <v>0</v>
      </c>
      <c r="L51" s="579">
        <v>46.8</v>
      </c>
      <c r="M51" s="579">
        <f>K51+L51</f>
        <v>46.8</v>
      </c>
      <c r="N51" s="579">
        <v>0</v>
      </c>
      <c r="O51" s="579">
        <v>1.7</v>
      </c>
      <c r="P51" s="579">
        <f>N51+O51</f>
        <v>1.7</v>
      </c>
      <c r="Q51" s="579"/>
      <c r="R51" s="579">
        <v>13.1</v>
      </c>
      <c r="S51" s="579">
        <f>Q51+R51</f>
        <v>13.1</v>
      </c>
      <c r="T51" s="267"/>
    </row>
    <row r="52" spans="7:20" ht="15">
      <c r="G52" s="572" t="s">
        <v>1353</v>
      </c>
      <c r="H52" s="582">
        <v>0</v>
      </c>
      <c r="I52" s="582">
        <v>85.7</v>
      </c>
      <c r="J52" s="582">
        <f>H52+I52</f>
        <v>85.7</v>
      </c>
      <c r="K52" s="582">
        <v>0</v>
      </c>
      <c r="L52" s="582">
        <v>125</v>
      </c>
      <c r="M52" s="582">
        <f>K52+L52</f>
        <v>125</v>
      </c>
      <c r="N52" s="582">
        <f>50.8+0</f>
        <v>50.8</v>
      </c>
      <c r="O52" s="582">
        <v>42</v>
      </c>
      <c r="P52" s="582">
        <f>N52+O52</f>
        <v>92.8</v>
      </c>
      <c r="Q52" s="582">
        <f>69.5+12.2</f>
        <v>81.7</v>
      </c>
      <c r="R52" s="582">
        <v>0</v>
      </c>
      <c r="S52" s="582">
        <f>Q52+R52</f>
        <v>81.7</v>
      </c>
      <c r="T52" s="267"/>
    </row>
    <row r="53" spans="7:20" ht="15">
      <c r="G53" s="580" t="s">
        <v>400</v>
      </c>
      <c r="H53" s="581">
        <f>SUM(H52,H51)</f>
        <v>0</v>
      </c>
      <c r="I53" s="581">
        <f>SUM(I52,I51)</f>
        <v>186.7</v>
      </c>
      <c r="J53" s="581">
        <f>SUM(J51+J52)</f>
        <v>186.7</v>
      </c>
      <c r="K53" s="581">
        <f>SUM(K52,K51)</f>
        <v>0</v>
      </c>
      <c r="L53" s="581">
        <f>SUM(L52,L51)</f>
        <v>171.8</v>
      </c>
      <c r="M53" s="581">
        <f>SUM(M51+M52)</f>
        <v>171.8</v>
      </c>
      <c r="N53" s="581">
        <f>SUM(N52,N51)</f>
        <v>50.8</v>
      </c>
      <c r="O53" s="581">
        <f>SUM(O52,O51)</f>
        <v>43.7</v>
      </c>
      <c r="P53" s="581">
        <f>SUM(P51+P52)</f>
        <v>94.5</v>
      </c>
      <c r="Q53" s="581">
        <f>SUM(Q52,Q51)</f>
        <v>81.7</v>
      </c>
      <c r="R53" s="581">
        <f>SUM(R52,R51)</f>
        <v>13.1</v>
      </c>
      <c r="S53" s="581">
        <f>SUM(S51+S52)</f>
        <v>94.8</v>
      </c>
      <c r="T53" s="267"/>
    </row>
    <row r="54" spans="7:20" ht="15">
      <c r="G54" s="226" t="s">
        <v>1237</v>
      </c>
      <c r="H54" s="267"/>
      <c r="I54" s="267"/>
      <c r="J54" s="267"/>
      <c r="K54" s="267"/>
      <c r="L54" s="267"/>
      <c r="M54" s="267"/>
      <c r="N54" s="267"/>
      <c r="O54" s="267"/>
      <c r="P54" s="267"/>
      <c r="Q54" s="267"/>
      <c r="R54" s="267"/>
      <c r="S54" s="267"/>
      <c r="T54" s="267"/>
    </row>
    <row r="55" spans="7:20" ht="15">
      <c r="G55" s="226"/>
      <c r="H55" s="267"/>
      <c r="I55" s="267"/>
      <c r="J55" s="267"/>
      <c r="K55" s="267"/>
      <c r="L55" s="267"/>
      <c r="M55" s="267"/>
      <c r="N55" s="267"/>
      <c r="O55" s="267"/>
      <c r="P55" s="267"/>
      <c r="Q55" s="267"/>
      <c r="R55" s="267"/>
      <c r="S55" s="267"/>
      <c r="T55" s="267"/>
    </row>
    <row r="56" spans="7:20" ht="15">
      <c r="G56" s="267"/>
      <c r="H56" s="267"/>
      <c r="I56" s="267"/>
      <c r="J56" s="267"/>
      <c r="K56" s="267"/>
      <c r="L56" s="267"/>
      <c r="M56" s="267"/>
      <c r="N56" s="267"/>
      <c r="O56" s="267"/>
      <c r="P56" s="267"/>
      <c r="Q56" s="267"/>
      <c r="R56" s="267"/>
      <c r="S56" s="267"/>
      <c r="T56" s="267"/>
    </row>
    <row r="57" spans="7:20" ht="17.25">
      <c r="G57" s="517" t="s">
        <v>1061</v>
      </c>
      <c r="H57" s="267"/>
      <c r="I57" s="267"/>
      <c r="J57" s="267"/>
      <c r="K57" s="267"/>
      <c r="L57" s="267"/>
      <c r="M57" s="267"/>
      <c r="N57" s="267"/>
      <c r="O57" s="267"/>
      <c r="P57" s="267"/>
      <c r="Q57" s="267"/>
      <c r="R57" s="267"/>
      <c r="S57" s="267"/>
      <c r="T57" s="267"/>
    </row>
    <row r="58" spans="7:20" ht="15">
      <c r="G58" s="591" t="s">
        <v>793</v>
      </c>
      <c r="H58" s="674" t="s">
        <v>395</v>
      </c>
      <c r="I58" s="674" t="s">
        <v>401</v>
      </c>
      <c r="J58" s="267"/>
      <c r="K58" s="267"/>
      <c r="L58" s="267"/>
      <c r="M58" s="267"/>
      <c r="N58" s="267"/>
      <c r="O58" s="267"/>
      <c r="P58" s="267"/>
      <c r="Q58" s="267"/>
      <c r="R58" s="267"/>
      <c r="S58" s="267"/>
      <c r="T58" s="267"/>
    </row>
    <row r="59" spans="7:20" ht="30">
      <c r="G59" s="590" t="s">
        <v>1184</v>
      </c>
      <c r="H59" s="1283">
        <f>187.5+572.89</f>
        <v>760.39</v>
      </c>
      <c r="I59" s="1283">
        <f>127+536.54</f>
        <v>663.54</v>
      </c>
      <c r="J59" s="267"/>
      <c r="K59" s="267"/>
      <c r="L59" s="267"/>
      <c r="M59" s="548"/>
      <c r="N59" s="267"/>
      <c r="O59" s="267"/>
      <c r="P59" s="267"/>
      <c r="Q59" s="267"/>
      <c r="R59" s="267"/>
      <c r="S59" s="267"/>
      <c r="T59" s="267"/>
    </row>
    <row r="60" spans="7:20" ht="15">
      <c r="G60" s="573" t="s">
        <v>791</v>
      </c>
      <c r="H60" s="1284">
        <v>160992</v>
      </c>
      <c r="I60" s="1284">
        <v>157324</v>
      </c>
      <c r="J60" s="267"/>
      <c r="K60" s="267"/>
      <c r="L60" s="267"/>
      <c r="M60" s="548"/>
      <c r="N60" s="267"/>
      <c r="O60" s="267"/>
      <c r="P60" s="267"/>
      <c r="Q60" s="267"/>
      <c r="R60" s="267"/>
      <c r="S60" s="267"/>
      <c r="T60" s="267"/>
    </row>
    <row r="61" spans="7:20" ht="15">
      <c r="G61" s="571" t="s">
        <v>929</v>
      </c>
      <c r="H61" s="1285">
        <f>+H59/H60</f>
        <v>4.7231539455376663E-3</v>
      </c>
      <c r="I61" s="1285">
        <f>+I59/I60</f>
        <v>4.2176654547303651E-3</v>
      </c>
      <c r="J61" s="267"/>
      <c r="K61" s="267"/>
      <c r="L61" s="267"/>
      <c r="M61" s="267"/>
      <c r="N61" s="267"/>
      <c r="O61" s="267"/>
      <c r="P61" s="267"/>
      <c r="Q61" s="267"/>
      <c r="R61" s="267"/>
      <c r="S61" s="267"/>
      <c r="T61" s="267"/>
    </row>
    <row r="62" spans="7:20" ht="15">
      <c r="G62" s="280" t="s">
        <v>1185</v>
      </c>
      <c r="H62" s="267"/>
      <c r="I62" s="267"/>
      <c r="J62" s="267"/>
      <c r="K62" s="267"/>
      <c r="L62" s="267"/>
      <c r="M62" s="267"/>
      <c r="N62" s="267"/>
      <c r="O62" s="267"/>
      <c r="P62" s="267"/>
      <c r="Q62" s="267"/>
      <c r="R62" s="267"/>
      <c r="S62" s="267"/>
      <c r="T62" s="267"/>
    </row>
    <row r="63" spans="7:20" ht="15">
      <c r="H63" s="267"/>
      <c r="I63" s="267"/>
      <c r="J63" s="267"/>
      <c r="K63" s="267"/>
      <c r="L63" s="267"/>
      <c r="M63" s="267"/>
      <c r="N63" s="267"/>
      <c r="O63" s="267"/>
      <c r="P63" s="267"/>
      <c r="Q63" s="267"/>
      <c r="R63" s="267"/>
      <c r="S63" s="267"/>
      <c r="T63" s="267"/>
    </row>
    <row r="64" spans="7:20" ht="15"/>
    <row r="65" spans="7:19" ht="14.25" customHeight="1"/>
    <row r="66" spans="7:19" ht="15" hidden="1"/>
    <row r="67" spans="7:19" ht="15" hidden="1"/>
    <row r="68" spans="7:19" ht="15" hidden="1">
      <c r="N68" s="58"/>
    </row>
    <row r="69" spans="7:19" ht="15" hidden="1">
      <c r="N69" s="58"/>
    </row>
    <row r="70" spans="7:19" ht="15" hidden="1">
      <c r="N70" s="58"/>
    </row>
    <row r="71" spans="7:19" ht="15" hidden="1">
      <c r="N71" s="58"/>
    </row>
    <row r="72" spans="7:19" ht="15" hidden="1">
      <c r="N72" s="58"/>
    </row>
    <row r="73" spans="7:19" ht="15" hidden="1">
      <c r="G73"/>
      <c r="H73"/>
      <c r="I73"/>
      <c r="J73"/>
      <c r="K73"/>
      <c r="L73"/>
      <c r="M73"/>
      <c r="N73"/>
      <c r="O73"/>
      <c r="P73"/>
      <c r="Q73"/>
      <c r="R73"/>
      <c r="S73"/>
    </row>
    <row r="74" spans="7:19" ht="15" hidden="1">
      <c r="G74"/>
      <c r="H74"/>
      <c r="I74"/>
      <c r="J74"/>
      <c r="K74"/>
      <c r="L74"/>
      <c r="M74"/>
      <c r="N74"/>
      <c r="O74"/>
      <c r="P74"/>
      <c r="Q74"/>
      <c r="R74"/>
      <c r="S74"/>
    </row>
    <row r="75" spans="7:19" ht="15" hidden="1">
      <c r="G75"/>
      <c r="H75"/>
      <c r="I75"/>
      <c r="J75"/>
      <c r="K75"/>
      <c r="L75"/>
      <c r="M75"/>
      <c r="N75"/>
      <c r="O75"/>
      <c r="P75"/>
      <c r="Q75"/>
      <c r="R75"/>
      <c r="S75"/>
    </row>
    <row r="76" spans="7:19" ht="15" hidden="1">
      <c r="G76"/>
      <c r="H76"/>
      <c r="I76"/>
      <c r="J76"/>
      <c r="K76"/>
      <c r="L76"/>
      <c r="M76"/>
      <c r="N76"/>
      <c r="O76"/>
      <c r="P76"/>
      <c r="Q76"/>
      <c r="R76"/>
      <c r="S76"/>
    </row>
    <row r="77" spans="7:19" ht="15" hidden="1">
      <c r="G77"/>
      <c r="H77"/>
      <c r="I77"/>
      <c r="J77"/>
      <c r="K77"/>
      <c r="L77"/>
      <c r="M77"/>
      <c r="N77"/>
      <c r="O77"/>
      <c r="P77"/>
      <c r="Q77"/>
      <c r="R77"/>
      <c r="S77"/>
    </row>
    <row r="78" spans="7:19" ht="15" hidden="1">
      <c r="G78"/>
      <c r="H78"/>
      <c r="I78"/>
      <c r="J78"/>
      <c r="K78"/>
      <c r="L78"/>
      <c r="M78"/>
      <c r="N78"/>
      <c r="O78"/>
      <c r="P78"/>
      <c r="Q78"/>
      <c r="R78"/>
      <c r="S78"/>
    </row>
    <row r="79" spans="7:19" ht="15" hidden="1">
      <c r="G79"/>
      <c r="H79"/>
      <c r="I79"/>
      <c r="J79"/>
      <c r="K79"/>
      <c r="L79"/>
      <c r="M79"/>
      <c r="N79"/>
      <c r="O79"/>
      <c r="P79"/>
      <c r="Q79"/>
      <c r="R79"/>
      <c r="S79"/>
    </row>
    <row r="80" spans="7:19" ht="15" hidden="1">
      <c r="G80"/>
      <c r="H80"/>
      <c r="I80"/>
      <c r="J80"/>
      <c r="K80"/>
      <c r="L80"/>
      <c r="M80"/>
      <c r="N80"/>
      <c r="O80"/>
      <c r="P80"/>
      <c r="Q80"/>
      <c r="R80"/>
      <c r="S80"/>
    </row>
    <row r="81" spans="7:19" ht="15" hidden="1">
      <c r="G81"/>
      <c r="H81"/>
      <c r="I81"/>
      <c r="J81"/>
      <c r="K81"/>
      <c r="L81"/>
      <c r="M81"/>
      <c r="N81"/>
      <c r="O81"/>
      <c r="P81"/>
      <c r="Q81"/>
      <c r="R81"/>
      <c r="S81"/>
    </row>
    <row r="82" spans="7:19" ht="15" hidden="1">
      <c r="G82"/>
      <c r="H82"/>
      <c r="I82"/>
      <c r="J82"/>
      <c r="K82"/>
      <c r="L82"/>
      <c r="M82"/>
      <c r="N82"/>
      <c r="O82"/>
      <c r="P82"/>
      <c r="Q82"/>
      <c r="R82"/>
      <c r="S82"/>
    </row>
    <row r="83" spans="7:19" ht="15" hidden="1">
      <c r="G83"/>
      <c r="H83"/>
      <c r="I83"/>
      <c r="J83"/>
      <c r="K83"/>
      <c r="L83"/>
      <c r="M83"/>
      <c r="N83"/>
      <c r="O83"/>
      <c r="P83"/>
      <c r="Q83"/>
      <c r="R83"/>
      <c r="S83"/>
    </row>
    <row r="84" spans="7:19" ht="15" hidden="1">
      <c r="G84"/>
      <c r="H84"/>
      <c r="I84"/>
      <c r="J84"/>
      <c r="K84"/>
      <c r="L84"/>
      <c r="M84"/>
      <c r="N84"/>
      <c r="O84"/>
      <c r="P84"/>
      <c r="Q84"/>
      <c r="R84"/>
      <c r="S84"/>
    </row>
    <row r="85" spans="7:19" ht="15" hidden="1">
      <c r="G85"/>
      <c r="H85"/>
      <c r="I85"/>
      <c r="J85"/>
      <c r="K85"/>
      <c r="L85"/>
      <c r="M85"/>
      <c r="N85"/>
      <c r="O85"/>
      <c r="P85"/>
      <c r="Q85"/>
      <c r="R85"/>
      <c r="S85"/>
    </row>
    <row r="86" spans="7:19" ht="15" hidden="1">
      <c r="G86"/>
      <c r="H86"/>
      <c r="I86"/>
      <c r="J86"/>
      <c r="K86"/>
      <c r="L86"/>
      <c r="M86"/>
      <c r="N86"/>
      <c r="O86"/>
      <c r="P86"/>
      <c r="Q86"/>
      <c r="R86"/>
      <c r="S86"/>
    </row>
    <row r="87" spans="7:19" ht="15" hidden="1">
      <c r="G87"/>
      <c r="H87"/>
      <c r="I87"/>
      <c r="J87"/>
      <c r="K87"/>
      <c r="L87"/>
      <c r="M87"/>
      <c r="N87"/>
      <c r="O87"/>
      <c r="P87"/>
      <c r="Q87"/>
      <c r="R87"/>
      <c r="S87"/>
    </row>
    <row r="88" spans="7:19" ht="15" hidden="1">
      <c r="G88"/>
      <c r="H88"/>
      <c r="I88"/>
      <c r="J88"/>
      <c r="K88"/>
      <c r="L88"/>
      <c r="M88"/>
      <c r="N88"/>
      <c r="O88"/>
      <c r="P88"/>
      <c r="Q88"/>
      <c r="R88"/>
      <c r="S88"/>
    </row>
    <row r="89" spans="7:19" ht="15" hidden="1">
      <c r="G89"/>
      <c r="H89"/>
      <c r="I89"/>
      <c r="J89"/>
      <c r="K89"/>
      <c r="L89"/>
      <c r="M89"/>
      <c r="N89"/>
      <c r="O89"/>
      <c r="P89"/>
      <c r="Q89"/>
      <c r="R89"/>
      <c r="S89"/>
    </row>
    <row r="90" spans="7:19" ht="15" hidden="1">
      <c r="G90"/>
      <c r="H90"/>
      <c r="I90"/>
      <c r="J90"/>
      <c r="K90"/>
      <c r="L90"/>
      <c r="M90"/>
      <c r="N90"/>
      <c r="O90"/>
      <c r="P90"/>
      <c r="Q90"/>
      <c r="R90"/>
      <c r="S90"/>
    </row>
    <row r="91" spans="7:19" ht="15" hidden="1">
      <c r="G91"/>
      <c r="H91"/>
      <c r="I91"/>
      <c r="J91"/>
      <c r="K91"/>
      <c r="L91"/>
      <c r="M91"/>
      <c r="N91"/>
      <c r="O91"/>
      <c r="P91"/>
      <c r="Q91"/>
      <c r="R91"/>
      <c r="S91"/>
    </row>
    <row r="92" spans="7:19" ht="15" hidden="1">
      <c r="G92"/>
      <c r="H92"/>
      <c r="I92"/>
      <c r="J92"/>
      <c r="K92"/>
      <c r="L92"/>
      <c r="M92"/>
      <c r="N92"/>
      <c r="O92"/>
      <c r="P92"/>
      <c r="Q92"/>
      <c r="R92"/>
      <c r="S92"/>
    </row>
    <row r="93" spans="7:19" ht="15" hidden="1">
      <c r="G93"/>
      <c r="H93"/>
      <c r="I93"/>
      <c r="J93"/>
      <c r="K93"/>
      <c r="L93"/>
      <c r="M93"/>
      <c r="N93"/>
      <c r="O93"/>
      <c r="P93"/>
      <c r="Q93"/>
      <c r="R93"/>
      <c r="S93"/>
    </row>
    <row r="94" spans="7:19" ht="15" hidden="1">
      <c r="G94"/>
      <c r="H94"/>
      <c r="I94"/>
      <c r="J94"/>
      <c r="K94"/>
      <c r="L94"/>
      <c r="M94"/>
      <c r="N94"/>
      <c r="O94"/>
      <c r="P94"/>
      <c r="Q94"/>
      <c r="R94"/>
      <c r="S94"/>
    </row>
    <row r="95" spans="7:19" ht="15" hidden="1">
      <c r="G95"/>
      <c r="H95"/>
      <c r="I95"/>
      <c r="J95"/>
      <c r="K95"/>
      <c r="L95"/>
      <c r="M95"/>
      <c r="N95"/>
      <c r="O95"/>
      <c r="P95"/>
      <c r="Q95"/>
      <c r="R95"/>
      <c r="S95"/>
    </row>
    <row r="96" spans="7:19" ht="15" hidden="1">
      <c r="G96"/>
      <c r="H96"/>
      <c r="I96"/>
      <c r="J96"/>
      <c r="K96"/>
      <c r="L96"/>
      <c r="M96"/>
      <c r="N96"/>
      <c r="O96"/>
      <c r="P96"/>
      <c r="Q96"/>
      <c r="R96"/>
      <c r="S96"/>
    </row>
    <row r="97" spans="7:19" ht="14.85" hidden="1" customHeight="1">
      <c r="G97"/>
      <c r="H97"/>
      <c r="I97"/>
      <c r="J97"/>
      <c r="K97"/>
      <c r="L97"/>
      <c r="M97"/>
      <c r="N97"/>
      <c r="O97"/>
      <c r="P97"/>
      <c r="Q97"/>
      <c r="R97"/>
      <c r="S97"/>
    </row>
    <row r="98" spans="7:19" ht="14.85" hidden="1" customHeight="1">
      <c r="G98"/>
      <c r="H98"/>
      <c r="I98"/>
      <c r="J98"/>
      <c r="K98"/>
      <c r="L98"/>
      <c r="M98"/>
      <c r="N98"/>
      <c r="O98"/>
      <c r="P98"/>
      <c r="Q98"/>
      <c r="R98"/>
      <c r="S98"/>
    </row>
    <row r="99" spans="7:19" ht="15" hidden="1" customHeight="1">
      <c r="G99"/>
      <c r="H99"/>
      <c r="I99"/>
      <c r="J99"/>
      <c r="K99"/>
      <c r="L99"/>
      <c r="M99"/>
      <c r="N99"/>
      <c r="O99"/>
      <c r="P99"/>
      <c r="Q99"/>
      <c r="R99"/>
      <c r="S99"/>
    </row>
    <row r="100" spans="7:19" ht="14.1" hidden="1" customHeight="1">
      <c r="G100"/>
      <c r="H100"/>
      <c r="I100"/>
      <c r="J100"/>
      <c r="K100"/>
      <c r="L100"/>
      <c r="M100"/>
      <c r="N100"/>
      <c r="O100"/>
      <c r="P100"/>
      <c r="Q100"/>
      <c r="R100"/>
      <c r="S100"/>
    </row>
    <row r="101" spans="7:19" ht="15" hidden="1">
      <c r="G101"/>
      <c r="H101"/>
      <c r="I101"/>
      <c r="J101"/>
      <c r="K101"/>
      <c r="L101"/>
      <c r="M101"/>
      <c r="N101"/>
      <c r="O101"/>
      <c r="P101"/>
      <c r="Q101"/>
      <c r="R101"/>
      <c r="S101"/>
    </row>
    <row r="102" spans="7:19" ht="15" hidden="1">
      <c r="G102"/>
      <c r="H102"/>
      <c r="I102"/>
      <c r="J102"/>
      <c r="K102"/>
      <c r="L102"/>
      <c r="M102"/>
      <c r="N102"/>
      <c r="O102"/>
      <c r="P102"/>
      <c r="Q102"/>
      <c r="R102"/>
      <c r="S102"/>
    </row>
    <row r="103" spans="7:19" ht="15" hidden="1">
      <c r="G103"/>
      <c r="H103"/>
      <c r="I103"/>
      <c r="J103"/>
      <c r="K103"/>
      <c r="L103"/>
      <c r="M103"/>
      <c r="N103"/>
      <c r="O103"/>
      <c r="P103"/>
      <c r="Q103"/>
      <c r="R103"/>
      <c r="S103"/>
    </row>
    <row r="104" spans="7:19" ht="15" hidden="1">
      <c r="G104"/>
      <c r="H104"/>
      <c r="I104"/>
      <c r="J104"/>
      <c r="K104"/>
      <c r="L104"/>
      <c r="M104"/>
      <c r="N104"/>
      <c r="O104"/>
      <c r="P104"/>
      <c r="Q104"/>
      <c r="R104"/>
      <c r="S104"/>
    </row>
    <row r="105" spans="7:19" ht="15" hidden="1">
      <c r="G105"/>
      <c r="H105"/>
      <c r="I105"/>
      <c r="J105"/>
      <c r="K105"/>
      <c r="L105"/>
      <c r="M105"/>
      <c r="N105"/>
      <c r="O105"/>
      <c r="P105"/>
      <c r="Q105"/>
      <c r="R105"/>
      <c r="S105"/>
    </row>
    <row r="106" spans="7:19" ht="15" hidden="1">
      <c r="G106"/>
      <c r="H106"/>
      <c r="I106"/>
      <c r="J106"/>
      <c r="K106"/>
      <c r="L106"/>
      <c r="M106"/>
      <c r="N106"/>
      <c r="O106"/>
      <c r="P106"/>
      <c r="Q106"/>
      <c r="R106"/>
      <c r="S106"/>
    </row>
    <row r="107" spans="7:19" ht="15" hidden="1">
      <c r="O107" s="69"/>
      <c r="P107" s="69"/>
      <c r="Q107" s="69"/>
      <c r="R107" s="69"/>
      <c r="S107" s="69"/>
    </row>
    <row r="108" spans="7:19" ht="14.25" hidden="1" customHeight="1">
      <c r="H108" s="220"/>
      <c r="I108" s="220"/>
      <c r="J108" s="220"/>
      <c r="K108" s="220"/>
      <c r="L108" s="220"/>
      <c r="M108" s="220"/>
      <c r="N108" s="220"/>
    </row>
    <row r="109" spans="7:19" ht="15" hidden="1"/>
    <row r="110" spans="7:19" ht="15" hidden="1"/>
    <row r="111" spans="7:19" ht="15" hidden="1"/>
    <row r="112" spans="7:19" ht="14.25" hidden="1" customHeight="1"/>
    <row r="113" ht="14.25" hidden="1" customHeight="1"/>
    <row r="114" ht="14.25" hidden="1" customHeight="1"/>
    <row r="115" ht="14.25" hidden="1" customHeight="1"/>
    <row r="116" ht="14.25" hidden="1" customHeight="1"/>
  </sheetData>
  <sheetProtection algorithmName="SHA-512" hashValue="36uvLrd8jISRVx/9BzTeRYItByvS2/RHr7DT1+4MuWv6Gno0tNwNYcWbyW0fIu4hHYKHMxY7539bTR58Iu/zng==" saltValue="Nniltng118IyQNV3/BvBRA==" spinCount="100000" sheet="1" objects="1" scenarios="1"/>
  <mergeCells count="13">
    <mergeCell ref="G9:S15"/>
    <mergeCell ref="H30:J30"/>
    <mergeCell ref="K30:M30"/>
    <mergeCell ref="N30:P30"/>
    <mergeCell ref="H49:J49"/>
    <mergeCell ref="K49:M49"/>
    <mergeCell ref="N49:P49"/>
    <mergeCell ref="Q49:S49"/>
    <mergeCell ref="Q30:S30"/>
    <mergeCell ref="H40:J40"/>
    <mergeCell ref="K40:M40"/>
    <mergeCell ref="N40:P40"/>
    <mergeCell ref="Q40:S40"/>
  </mergeCells>
  <pageMargins left="0.7" right="0.7" top="0.75" bottom="0.75" header="0.3" footer="0.3"/>
  <pageSetup paperSize="8" scale="62"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5356B-6933-44B5-A185-CCC0B064C643}">
  <sheetPr>
    <tabColor rgb="FF51883E"/>
    <pageSetUpPr fitToPage="1"/>
  </sheetPr>
  <dimension ref="A1:AC102"/>
  <sheetViews>
    <sheetView showGridLines="0" zoomScale="85" zoomScaleNormal="85" workbookViewId="0">
      <selection activeCell="B9" sqref="B9"/>
    </sheetView>
  </sheetViews>
  <sheetFormatPr defaultColWidth="0" defaultRowHeight="0" customHeight="1" zeroHeight="1"/>
  <cols>
    <col min="1" max="1" width="3.7109375" style="38" customWidth="1"/>
    <col min="2" max="5" width="10.28515625" style="38" customWidth="1"/>
    <col min="6" max="6" width="3.7109375" style="38" customWidth="1"/>
    <col min="7" max="7" width="62.28515625" style="38" customWidth="1"/>
    <col min="8" max="11" width="30.7109375" style="38" customWidth="1"/>
    <col min="12" max="20" width="25.7109375" style="38" customWidth="1"/>
    <col min="21" max="21" width="20.7109375" style="38" customWidth="1"/>
    <col min="22" max="22" width="34" style="38" hidden="1" customWidth="1"/>
    <col min="23" max="26" width="0" style="38" hidden="1" customWidth="1"/>
    <col min="27" max="29" width="34" style="38" hidden="1" customWidth="1"/>
    <col min="30" max="16384" width="9.85546875" style="38" hidden="1"/>
  </cols>
  <sheetData>
    <row r="1" spans="2:20" ht="15"/>
    <row r="2" spans="2:20" ht="15"/>
    <row r="3" spans="2:20" ht="15"/>
    <row r="4" spans="2:20" ht="15"/>
    <row r="5" spans="2:20" ht="15" customHeight="1">
      <c r="B5" s="1580" t="s">
        <v>0</v>
      </c>
      <c r="C5" s="1580"/>
      <c r="D5" s="1580"/>
      <c r="E5" s="1580"/>
      <c r="G5" s="1580" t="s">
        <v>626</v>
      </c>
      <c r="H5" s="1580"/>
      <c r="I5" s="1580"/>
      <c r="J5" s="1580"/>
      <c r="K5" s="1580"/>
      <c r="L5" s="1580"/>
      <c r="M5" s="1580"/>
      <c r="N5" s="1580"/>
      <c r="O5" s="1580"/>
      <c r="P5" s="1580"/>
      <c r="Q5" s="1580"/>
      <c r="R5" s="1580"/>
      <c r="S5" s="1580"/>
      <c r="T5" s="1580"/>
    </row>
    <row r="6" spans="2:20" ht="15" customHeight="1">
      <c r="B6" s="1580"/>
      <c r="C6" s="1580"/>
      <c r="D6" s="1580"/>
      <c r="E6" s="1580"/>
      <c r="G6" s="1580"/>
      <c r="H6" s="1580"/>
      <c r="I6" s="1580"/>
      <c r="J6" s="1580"/>
      <c r="K6" s="1580"/>
      <c r="L6" s="1580"/>
      <c r="M6" s="1580"/>
      <c r="N6" s="1580"/>
      <c r="O6" s="1580"/>
      <c r="P6" s="1580"/>
      <c r="Q6" s="1580"/>
      <c r="R6" s="1580"/>
      <c r="S6" s="1580"/>
      <c r="T6" s="1580"/>
    </row>
    <row r="7" spans="2:20" ht="15" customHeight="1" thickBot="1">
      <c r="B7" s="1581"/>
      <c r="C7" s="1581"/>
      <c r="D7" s="1581"/>
      <c r="E7" s="1581"/>
      <c r="G7" s="1581"/>
      <c r="H7" s="1581"/>
      <c r="I7" s="1581"/>
      <c r="J7" s="1581"/>
      <c r="K7" s="1581"/>
      <c r="L7" s="1581"/>
      <c r="M7" s="1581"/>
      <c r="N7" s="1581"/>
      <c r="O7" s="1581"/>
      <c r="P7" s="1581"/>
      <c r="Q7" s="1581"/>
      <c r="R7" s="1581"/>
      <c r="S7" s="1581"/>
      <c r="T7" s="1581"/>
    </row>
    <row r="8" spans="2:20" ht="15" customHeight="1"/>
    <row r="9" spans="2:20" ht="15">
      <c r="G9" s="1595" t="s">
        <v>1188</v>
      </c>
      <c r="H9" s="1595"/>
      <c r="I9" s="1595"/>
      <c r="J9" s="1595"/>
      <c r="K9" s="1595"/>
      <c r="L9" s="1595"/>
      <c r="M9" s="1595"/>
      <c r="N9" s="1595"/>
      <c r="O9" s="1595"/>
      <c r="P9" s="1595"/>
      <c r="Q9" s="1595"/>
      <c r="R9" s="1595"/>
      <c r="S9" s="1595"/>
      <c r="T9" s="1595"/>
    </row>
    <row r="10" spans="2:20" ht="15" customHeight="1">
      <c r="G10" s="1595"/>
      <c r="H10" s="1595"/>
      <c r="I10" s="1595"/>
      <c r="J10" s="1595"/>
      <c r="K10" s="1595"/>
      <c r="L10" s="1595"/>
      <c r="M10" s="1595"/>
      <c r="N10" s="1595"/>
      <c r="O10" s="1595"/>
      <c r="P10" s="1595"/>
      <c r="Q10" s="1595"/>
      <c r="R10" s="1595"/>
      <c r="S10" s="1595"/>
      <c r="T10" s="1595"/>
    </row>
    <row r="11" spans="2:20" ht="15">
      <c r="G11" s="1595"/>
      <c r="H11" s="1595"/>
      <c r="I11" s="1595"/>
      <c r="J11" s="1595"/>
      <c r="K11" s="1595"/>
      <c r="L11" s="1595"/>
      <c r="M11" s="1595"/>
      <c r="N11" s="1595"/>
      <c r="O11" s="1595"/>
      <c r="P11" s="1595"/>
      <c r="Q11" s="1595"/>
      <c r="R11" s="1595"/>
      <c r="S11" s="1595"/>
      <c r="T11" s="1595"/>
    </row>
    <row r="12" spans="2:20" ht="15">
      <c r="G12" s="1595"/>
      <c r="H12" s="1595"/>
      <c r="I12" s="1595"/>
      <c r="J12" s="1595"/>
      <c r="K12" s="1595"/>
      <c r="L12" s="1595"/>
      <c r="M12" s="1595"/>
      <c r="N12" s="1595"/>
      <c r="O12" s="1595"/>
      <c r="P12" s="1595"/>
      <c r="Q12" s="1595"/>
      <c r="R12" s="1595"/>
      <c r="S12" s="1595"/>
      <c r="T12" s="1595"/>
    </row>
    <row r="13" spans="2:20" ht="15">
      <c r="G13" s="594" t="s">
        <v>1191</v>
      </c>
      <c r="H13" s="594"/>
      <c r="I13" s="594"/>
      <c r="J13" s="594"/>
      <c r="K13" s="594"/>
      <c r="L13" s="594"/>
      <c r="M13" s="594"/>
      <c r="N13" s="594"/>
      <c r="O13" s="81"/>
      <c r="P13" s="81"/>
      <c r="Q13" s="81"/>
    </row>
    <row r="14" spans="2:20" ht="15">
      <c r="H14" s="594"/>
      <c r="I14" s="594"/>
      <c r="J14" s="594"/>
      <c r="K14" s="594"/>
      <c r="L14" s="594"/>
      <c r="M14" s="594"/>
      <c r="N14" s="594"/>
      <c r="O14" s="81"/>
      <c r="P14" s="81"/>
      <c r="Q14" s="81"/>
    </row>
    <row r="15" spans="2:20" ht="15">
      <c r="G15" s="42"/>
      <c r="H15" s="42"/>
      <c r="I15" s="42"/>
      <c r="J15" s="42"/>
      <c r="K15" s="42"/>
      <c r="L15" s="42"/>
      <c r="M15" s="42"/>
      <c r="N15" s="42"/>
      <c r="O15" s="81"/>
      <c r="P15" s="81"/>
      <c r="Q15" s="81"/>
    </row>
    <row r="16" spans="2:20" ht="15">
      <c r="G16" s="114" t="s">
        <v>590</v>
      </c>
      <c r="H16" s="42"/>
      <c r="I16" s="42"/>
      <c r="J16" s="42"/>
      <c r="K16" s="42"/>
      <c r="L16" s="42"/>
      <c r="M16" s="42"/>
      <c r="N16" s="42"/>
      <c r="O16" s="81"/>
      <c r="P16" s="81"/>
      <c r="Q16" s="81"/>
    </row>
    <row r="17" spans="7:21" ht="15">
      <c r="G17" s="262" t="s">
        <v>591</v>
      </c>
      <c r="H17" s="42"/>
      <c r="I17" s="42"/>
      <c r="J17" s="42"/>
      <c r="K17" s="42"/>
      <c r="L17" s="42"/>
      <c r="M17" s="42"/>
      <c r="N17" s="42"/>
      <c r="O17" s="81"/>
      <c r="P17" s="81"/>
      <c r="Q17" s="81"/>
    </row>
    <row r="18" spans="7:21" ht="15">
      <c r="H18" s="42"/>
      <c r="I18" s="42"/>
      <c r="J18" s="42"/>
      <c r="K18" s="42"/>
      <c r="L18" s="42"/>
      <c r="M18" s="42"/>
      <c r="N18" s="42"/>
      <c r="O18" s="81"/>
      <c r="P18" s="81"/>
      <c r="Q18" s="81"/>
    </row>
    <row r="19" spans="7:21" ht="15">
      <c r="H19" s="42"/>
      <c r="I19" s="42"/>
      <c r="J19" s="42"/>
      <c r="K19" s="42"/>
      <c r="L19" s="42"/>
      <c r="M19" s="42"/>
      <c r="N19" s="42"/>
      <c r="O19" s="81"/>
      <c r="P19" s="81"/>
      <c r="Q19" s="81"/>
    </row>
    <row r="20" spans="7:21" ht="15">
      <c r="G20" s="166" t="s">
        <v>592</v>
      </c>
      <c r="H20" s="42"/>
      <c r="I20" s="42"/>
      <c r="J20" s="42"/>
      <c r="K20" s="42"/>
      <c r="L20" s="42"/>
      <c r="M20" s="42"/>
      <c r="N20" s="42"/>
      <c r="O20" s="81"/>
      <c r="P20" s="81"/>
      <c r="Q20" s="81"/>
    </row>
    <row r="21" spans="7:21" ht="15">
      <c r="G21" s="262" t="s">
        <v>1192</v>
      </c>
      <c r="H21" s="42"/>
      <c r="I21" s="42"/>
      <c r="J21" s="42"/>
      <c r="K21" s="42"/>
      <c r="L21" s="42"/>
      <c r="M21" s="42"/>
      <c r="N21" s="42"/>
      <c r="O21" s="81"/>
      <c r="P21" s="81"/>
      <c r="Q21" s="81"/>
    </row>
    <row r="22" spans="7:21" ht="15">
      <c r="G22" s="42"/>
      <c r="H22" s="42"/>
      <c r="I22" s="42"/>
      <c r="J22" s="42"/>
      <c r="K22" s="42"/>
      <c r="L22" s="42"/>
      <c r="M22" s="42"/>
      <c r="N22" s="42"/>
      <c r="O22" s="81"/>
      <c r="P22" s="81"/>
      <c r="Q22" s="81"/>
    </row>
    <row r="23" spans="7:21" ht="15">
      <c r="G23"/>
      <c r="H23"/>
      <c r="I23"/>
      <c r="J23"/>
      <c r="K23"/>
      <c r="L23"/>
      <c r="M23"/>
      <c r="N23"/>
      <c r="O23"/>
      <c r="P23"/>
      <c r="Q23"/>
      <c r="R23"/>
      <c r="S23"/>
      <c r="T23"/>
      <c r="U23"/>
    </row>
    <row r="24" spans="7:21" ht="15">
      <c r="G24" s="114" t="s">
        <v>627</v>
      </c>
      <c r="H24"/>
      <c r="I24"/>
      <c r="J24"/>
      <c r="K24"/>
      <c r="L24"/>
      <c r="M24"/>
      <c r="N24"/>
      <c r="O24"/>
      <c r="P24"/>
      <c r="Q24"/>
      <c r="R24"/>
      <c r="S24"/>
      <c r="T24"/>
      <c r="U24"/>
    </row>
    <row r="25" spans="7:21" ht="15">
      <c r="G25" s="543" t="s">
        <v>628</v>
      </c>
      <c r="H25" s="543"/>
      <c r="I25" s="595"/>
      <c r="J25" s="595"/>
      <c r="K25" s="595"/>
      <c r="L25"/>
      <c r="M25" s="193"/>
    </row>
    <row r="26" spans="7:21" ht="20.100000000000001" customHeight="1">
      <c r="G26" s="614"/>
      <c r="H26" s="615" t="s">
        <v>902</v>
      </c>
      <c r="I26" s="615" t="s">
        <v>903</v>
      </c>
      <c r="J26" s="1591" t="s">
        <v>904</v>
      </c>
      <c r="K26" s="1592"/>
      <c r="L26"/>
      <c r="M26"/>
    </row>
    <row r="27" spans="7:21" ht="20.100000000000001" customHeight="1">
      <c r="G27" s="616"/>
      <c r="H27" s="520" t="s">
        <v>469</v>
      </c>
      <c r="I27" s="520" t="s">
        <v>579</v>
      </c>
      <c r="J27" s="520" t="s">
        <v>629</v>
      </c>
      <c r="K27" s="565" t="s">
        <v>630</v>
      </c>
      <c r="L27"/>
      <c r="M27"/>
    </row>
    <row r="28" spans="7:21" ht="80.25" customHeight="1">
      <c r="G28" s="857" t="s">
        <v>631</v>
      </c>
      <c r="H28" s="849" t="s">
        <v>1193</v>
      </c>
      <c r="I28" s="849" t="s">
        <v>946</v>
      </c>
      <c r="J28" s="850" t="s">
        <v>1194</v>
      </c>
      <c r="K28" s="851" t="s">
        <v>1195</v>
      </c>
      <c r="L28"/>
      <c r="M28"/>
    </row>
    <row r="29" spans="7:21" ht="15">
      <c r="G29" s="858" t="s">
        <v>632</v>
      </c>
      <c r="H29" s="620" t="s">
        <v>633</v>
      </c>
      <c r="I29" s="620" t="s">
        <v>633</v>
      </c>
      <c r="J29" s="620" t="s">
        <v>633</v>
      </c>
      <c r="K29" s="621" t="s">
        <v>633</v>
      </c>
      <c r="L29"/>
      <c r="M29" s="216"/>
    </row>
    <row r="30" spans="7:21" ht="15">
      <c r="G30" s="857" t="s">
        <v>634</v>
      </c>
      <c r="H30" s="622">
        <v>298604</v>
      </c>
      <c r="I30" s="622">
        <v>19184</v>
      </c>
      <c r="J30" s="1593">
        <v>423264</v>
      </c>
      <c r="K30" s="1594"/>
      <c r="L30"/>
      <c r="M30" s="152"/>
    </row>
    <row r="31" spans="7:21" ht="72.75" customHeight="1">
      <c r="G31" s="859" t="s">
        <v>635</v>
      </c>
      <c r="H31" s="852" t="s">
        <v>1196</v>
      </c>
      <c r="I31" s="852" t="s">
        <v>1197</v>
      </c>
      <c r="J31" s="853" t="s">
        <v>1198</v>
      </c>
      <c r="K31" s="854" t="s">
        <v>1199</v>
      </c>
      <c r="L31"/>
      <c r="M31" s="152"/>
    </row>
    <row r="32" spans="7:21" ht="67.5" customHeight="1">
      <c r="G32" s="857" t="s">
        <v>636</v>
      </c>
      <c r="H32" s="617" t="s">
        <v>637</v>
      </c>
      <c r="I32" s="617" t="s">
        <v>637</v>
      </c>
      <c r="J32" s="618" t="s">
        <v>637</v>
      </c>
      <c r="K32" s="619" t="s">
        <v>637</v>
      </c>
      <c r="L32"/>
      <c r="M32" s="152"/>
    </row>
    <row r="33" spans="7:21" ht="99.75" customHeight="1">
      <c r="G33" s="860" t="s">
        <v>638</v>
      </c>
      <c r="H33" s="855" t="s">
        <v>1200</v>
      </c>
      <c r="I33" s="855" t="s">
        <v>1201</v>
      </c>
      <c r="J33" s="855" t="s">
        <v>1202</v>
      </c>
      <c r="K33" s="856" t="s">
        <v>1203</v>
      </c>
      <c r="L33"/>
      <c r="M33" s="152"/>
    </row>
    <row r="34" spans="7:21" ht="15">
      <c r="Q34" s="60"/>
    </row>
    <row r="35" spans="7:21" ht="15">
      <c r="Q35" s="60"/>
    </row>
    <row r="36" spans="7:21" ht="17.25">
      <c r="G36" s="114" t="s">
        <v>927</v>
      </c>
      <c r="H36" s="114"/>
      <c r="L36"/>
      <c r="M36"/>
      <c r="Q36" s="60"/>
    </row>
    <row r="37" spans="7:21" ht="15">
      <c r="G37" s="543" t="s">
        <v>639</v>
      </c>
      <c r="H37" s="543"/>
      <c r="I37" s="267"/>
      <c r="J37" s="267"/>
      <c r="K37" s="267"/>
      <c r="L37"/>
      <c r="Q37" s="60"/>
    </row>
    <row r="38" spans="7:21" ht="15">
      <c r="G38" s="544"/>
      <c r="H38" s="544"/>
      <c r="I38" s="1596" t="s">
        <v>468</v>
      </c>
      <c r="J38" s="1597"/>
      <c r="K38" s="520" t="s">
        <v>905</v>
      </c>
      <c r="Q38" s="60"/>
    </row>
    <row r="39" spans="7:21" ht="15">
      <c r="G39" s="546" t="s">
        <v>1063</v>
      </c>
      <c r="H39" s="546"/>
      <c r="I39" s="520" t="s">
        <v>511</v>
      </c>
      <c r="J39" s="596" t="s">
        <v>579</v>
      </c>
      <c r="K39" s="520"/>
      <c r="L39"/>
      <c r="N39"/>
      <c r="Q39" s="60"/>
    </row>
    <row r="40" spans="7:21" ht="15" customHeight="1">
      <c r="G40" s="1598" t="s">
        <v>1064</v>
      </c>
      <c r="H40" s="297" t="s">
        <v>640</v>
      </c>
      <c r="I40" s="628">
        <v>0</v>
      </c>
      <c r="J40" s="623">
        <v>1</v>
      </c>
      <c r="K40" s="623">
        <v>0</v>
      </c>
      <c r="L40"/>
      <c r="N40"/>
      <c r="O40"/>
      <c r="P40"/>
      <c r="Q40"/>
      <c r="R40"/>
      <c r="S40"/>
      <c r="T40"/>
      <c r="U40"/>
    </row>
    <row r="41" spans="7:21" ht="15" customHeight="1">
      <c r="G41" s="1598"/>
      <c r="H41" s="597" t="s">
        <v>641</v>
      </c>
      <c r="I41" s="629">
        <v>0</v>
      </c>
      <c r="J41" s="624">
        <v>1</v>
      </c>
      <c r="K41" s="624">
        <v>5</v>
      </c>
      <c r="L41"/>
      <c r="Q41" s="60"/>
    </row>
    <row r="42" spans="7:21" ht="14.1" customHeight="1">
      <c r="G42" s="1598"/>
      <c r="H42" s="297" t="s">
        <v>642</v>
      </c>
      <c r="I42" s="628">
        <v>5</v>
      </c>
      <c r="J42" s="623">
        <v>5</v>
      </c>
      <c r="K42" s="623">
        <v>8</v>
      </c>
      <c r="L42"/>
      <c r="M42"/>
      <c r="Q42" s="60"/>
    </row>
    <row r="43" spans="7:21" ht="14.1" customHeight="1">
      <c r="G43" s="1598"/>
      <c r="H43" s="597" t="s">
        <v>643</v>
      </c>
      <c r="I43" s="629">
        <v>1</v>
      </c>
      <c r="J43" s="624">
        <v>1</v>
      </c>
      <c r="K43" s="624">
        <v>3</v>
      </c>
      <c r="L43"/>
      <c r="M43"/>
    </row>
    <row r="44" spans="7:21" ht="14.1" customHeight="1">
      <c r="G44" s="1599"/>
      <c r="H44" s="627" t="s">
        <v>644</v>
      </c>
      <c r="I44" s="630">
        <v>12</v>
      </c>
      <c r="J44" s="631">
        <v>16</v>
      </c>
      <c r="K44" s="631">
        <v>10</v>
      </c>
      <c r="L44"/>
      <c r="M44"/>
    </row>
    <row r="45" spans="7:21" ht="14.1" customHeight="1">
      <c r="G45" s="1598" t="s">
        <v>1065</v>
      </c>
      <c r="H45" s="597" t="s">
        <v>640</v>
      </c>
      <c r="I45" s="599">
        <v>1</v>
      </c>
      <c r="J45" s="624">
        <v>0</v>
      </c>
      <c r="K45" s="624">
        <v>1</v>
      </c>
      <c r="L45"/>
      <c r="M45"/>
    </row>
    <row r="46" spans="7:21" ht="14.1" customHeight="1">
      <c r="G46" s="1598"/>
      <c r="H46" s="297" t="s">
        <v>641</v>
      </c>
      <c r="I46" s="598">
        <v>2</v>
      </c>
      <c r="J46" s="623">
        <v>3</v>
      </c>
      <c r="K46" s="623">
        <v>10</v>
      </c>
      <c r="L46"/>
      <c r="M46"/>
    </row>
    <row r="47" spans="7:21" ht="14.1" customHeight="1">
      <c r="G47" s="1598"/>
      <c r="H47" s="597" t="s">
        <v>642</v>
      </c>
      <c r="I47" s="599">
        <v>8</v>
      </c>
      <c r="J47" s="624">
        <v>7</v>
      </c>
      <c r="K47" s="624">
        <v>19</v>
      </c>
      <c r="L47"/>
      <c r="M47"/>
    </row>
    <row r="48" spans="7:21" ht="14.1" customHeight="1">
      <c r="G48" s="1598"/>
      <c r="H48" s="297" t="s">
        <v>643</v>
      </c>
      <c r="I48" s="600">
        <v>0</v>
      </c>
      <c r="J48" s="625">
        <v>0</v>
      </c>
      <c r="K48" s="625">
        <v>0</v>
      </c>
      <c r="L48"/>
      <c r="M48"/>
    </row>
    <row r="49" spans="7:20" ht="14.1" customHeight="1">
      <c r="G49" s="1598"/>
      <c r="H49" s="597" t="s">
        <v>644</v>
      </c>
      <c r="I49" s="599">
        <v>0</v>
      </c>
      <c r="J49" s="624">
        <v>0</v>
      </c>
      <c r="K49" s="624">
        <v>0</v>
      </c>
      <c r="L49"/>
      <c r="M49"/>
    </row>
    <row r="50" spans="7:20" ht="14.1" customHeight="1">
      <c r="G50" s="1600"/>
      <c r="H50" s="601" t="s">
        <v>926</v>
      </c>
      <c r="I50" s="602">
        <v>4</v>
      </c>
      <c r="J50" s="632">
        <v>9</v>
      </c>
      <c r="K50" s="632">
        <v>0</v>
      </c>
      <c r="L50"/>
      <c r="M50"/>
    </row>
    <row r="51" spans="7:20" ht="15" customHeight="1">
      <c r="G51" s="978" t="s">
        <v>1204</v>
      </c>
      <c r="H51" s="979"/>
      <c r="I51" s="979"/>
      <c r="J51" s="838"/>
      <c r="K51" s="838"/>
      <c r="L51"/>
      <c r="M51"/>
      <c r="Q51" s="38" t="s">
        <v>645</v>
      </c>
    </row>
    <row r="52" spans="7:20" ht="12.75" customHeight="1">
      <c r="G52" s="978" t="s">
        <v>1205</v>
      </c>
      <c r="H52" s="603"/>
      <c r="I52" s="979"/>
      <c r="J52" s="838"/>
      <c r="K52" s="838"/>
      <c r="L52"/>
      <c r="M52"/>
    </row>
    <row r="53" spans="7:20" ht="10.5" customHeight="1">
      <c r="G53" s="1516" t="s">
        <v>1206</v>
      </c>
      <c r="H53" s="1516"/>
      <c r="I53" s="1516"/>
      <c r="J53" s="1516"/>
      <c r="K53" s="1516"/>
      <c r="L53"/>
      <c r="M53"/>
      <c r="N53"/>
      <c r="O53"/>
    </row>
    <row r="54" spans="7:20" ht="15" customHeight="1">
      <c r="G54" s="1516"/>
      <c r="H54" s="1516"/>
      <c r="I54" s="1516"/>
      <c r="J54" s="1516"/>
      <c r="K54" s="1516"/>
      <c r="L54"/>
      <c r="M54"/>
      <c r="N54"/>
      <c r="O54"/>
    </row>
    <row r="55" spans="7:20" ht="15" customHeight="1"/>
    <row r="56" spans="7:20" ht="15" customHeight="1">
      <c r="G56" s="1580" t="s">
        <v>646</v>
      </c>
      <c r="H56" s="1580"/>
      <c r="I56" s="1580"/>
      <c r="J56" s="1580"/>
      <c r="K56" s="1580"/>
      <c r="L56" s="1580"/>
      <c r="M56" s="1580"/>
      <c r="N56" s="1580"/>
      <c r="O56" s="1580"/>
      <c r="P56" s="1580"/>
      <c r="Q56" s="1580"/>
      <c r="R56" s="1580"/>
      <c r="S56" s="1580"/>
      <c r="T56" s="1580"/>
    </row>
    <row r="57" spans="7:20" ht="15" customHeight="1">
      <c r="G57" s="1580"/>
      <c r="H57" s="1580"/>
      <c r="I57" s="1580"/>
      <c r="J57" s="1580"/>
      <c r="K57" s="1580"/>
      <c r="L57" s="1580"/>
      <c r="M57" s="1580"/>
      <c r="N57" s="1580"/>
      <c r="O57" s="1580"/>
      <c r="P57" s="1580"/>
      <c r="Q57" s="1580"/>
      <c r="R57" s="1580"/>
      <c r="S57" s="1580"/>
      <c r="T57" s="1580"/>
    </row>
    <row r="58" spans="7:20" ht="14.25" customHeight="1">
      <c r="G58" s="1580"/>
      <c r="H58" s="1580"/>
      <c r="I58" s="1580"/>
      <c r="J58" s="1580"/>
      <c r="K58" s="1580"/>
      <c r="L58" s="1580"/>
      <c r="M58" s="1580"/>
      <c r="N58" s="1580"/>
      <c r="O58" s="1580"/>
      <c r="P58" s="1580"/>
      <c r="Q58" s="1580"/>
      <c r="R58" s="1580"/>
      <c r="S58" s="1580"/>
      <c r="T58" s="1580"/>
    </row>
    <row r="59" spans="7:20" ht="14.25" customHeight="1"/>
    <row r="60" spans="7:20" ht="14.25" customHeight="1">
      <c r="G60" s="194" t="s">
        <v>647</v>
      </c>
      <c r="H60" s="194"/>
      <c r="I60" s="195"/>
      <c r="J60" s="195"/>
      <c r="K60" s="195"/>
      <c r="L60" s="195"/>
      <c r="M60" s="195"/>
      <c r="N60" s="195"/>
      <c r="O60" s="195"/>
      <c r="P60" s="195"/>
    </row>
    <row r="61" spans="7:20" ht="14.25" customHeight="1">
      <c r="G61" s="518" t="s">
        <v>648</v>
      </c>
      <c r="H61" s="518"/>
      <c r="I61" s="604"/>
      <c r="J61" s="604"/>
      <c r="K61" s="604"/>
      <c r="L61" s="604"/>
      <c r="M61" s="604"/>
      <c r="N61" s="604"/>
      <c r="O61" s="604"/>
      <c r="P61" s="604"/>
      <c r="Q61" s="267"/>
      <c r="R61" s="267"/>
      <c r="S61" s="267"/>
      <c r="T61" s="267"/>
    </row>
    <row r="62" spans="7:20" ht="15">
      <c r="G62" s="633"/>
      <c r="H62" s="1587" t="s">
        <v>649</v>
      </c>
      <c r="I62" s="1588"/>
      <c r="J62" s="1588"/>
      <c r="K62" s="1588"/>
      <c r="L62" s="1589"/>
      <c r="M62" s="1587" t="s">
        <v>650</v>
      </c>
      <c r="N62" s="1588"/>
      <c r="O62" s="1588"/>
      <c r="P62" s="1588"/>
      <c r="Q62" s="1589"/>
      <c r="R62" s="1590" t="s">
        <v>651</v>
      </c>
      <c r="S62" s="1591"/>
      <c r="T62" s="1592"/>
    </row>
    <row r="63" spans="7:20" ht="15">
      <c r="G63" s="634" t="s">
        <v>561</v>
      </c>
      <c r="H63" s="672" t="s">
        <v>395</v>
      </c>
      <c r="I63" s="1287" t="s">
        <v>401</v>
      </c>
      <c r="J63" s="1287" t="s">
        <v>402</v>
      </c>
      <c r="K63" s="1287" t="s">
        <v>403</v>
      </c>
      <c r="L63" s="1266" t="s">
        <v>404</v>
      </c>
      <c r="M63" s="672" t="s">
        <v>395</v>
      </c>
      <c r="N63" s="1287" t="s">
        <v>401</v>
      </c>
      <c r="O63" s="1287" t="s">
        <v>402</v>
      </c>
      <c r="P63" s="1287" t="s">
        <v>403</v>
      </c>
      <c r="Q63" s="1266" t="s">
        <v>404</v>
      </c>
      <c r="R63" s="672" t="s">
        <v>395</v>
      </c>
      <c r="S63" s="1287" t="s">
        <v>401</v>
      </c>
      <c r="T63" s="1266" t="s">
        <v>402</v>
      </c>
    </row>
    <row r="64" spans="7:20" ht="15" customHeight="1">
      <c r="G64" s="635" t="s">
        <v>468</v>
      </c>
      <c r="H64" s="894"/>
      <c r="I64" s="1288"/>
      <c r="J64" s="1288"/>
      <c r="K64" s="1288"/>
      <c r="L64" s="1288"/>
      <c r="M64" s="894"/>
      <c r="N64" s="1288"/>
      <c r="O64" s="1288"/>
      <c r="P64" s="1288"/>
      <c r="Q64" s="1288"/>
      <c r="R64" s="894"/>
      <c r="S64" s="1288"/>
      <c r="T64" s="1288"/>
    </row>
    <row r="65" spans="7:20" ht="15" customHeight="1">
      <c r="G65" s="636" t="s">
        <v>511</v>
      </c>
      <c r="H65" s="894">
        <v>96.284143999999998</v>
      </c>
      <c r="I65" s="1288">
        <v>197</v>
      </c>
      <c r="J65" s="1288">
        <v>160.30000000000001</v>
      </c>
      <c r="K65" s="1288">
        <v>106</v>
      </c>
      <c r="L65" s="1288">
        <v>61.5</v>
      </c>
      <c r="M65" s="894">
        <v>103.267233</v>
      </c>
      <c r="N65" s="1288">
        <v>385.79999999999995</v>
      </c>
      <c r="O65" s="1288">
        <v>135.69999999999999</v>
      </c>
      <c r="P65" s="1288">
        <v>211</v>
      </c>
      <c r="Q65" s="1288">
        <v>447</v>
      </c>
      <c r="R65" s="898">
        <v>173.86</v>
      </c>
      <c r="S65" s="1288">
        <v>412.97499999999997</v>
      </c>
      <c r="T65" s="1288">
        <v>327.87</v>
      </c>
    </row>
    <row r="66" spans="7:20" ht="15" customHeight="1">
      <c r="G66" s="554" t="s">
        <v>579</v>
      </c>
      <c r="H66" s="894">
        <v>5.4253830000000001</v>
      </c>
      <c r="I66" s="898">
        <v>0</v>
      </c>
      <c r="J66" s="898">
        <v>0</v>
      </c>
      <c r="K66" s="898">
        <v>0</v>
      </c>
      <c r="L66" s="898">
        <v>0</v>
      </c>
      <c r="M66" s="894">
        <v>8.3453700000000008</v>
      </c>
      <c r="N66" s="898">
        <v>0</v>
      </c>
      <c r="O66" s="898">
        <v>0</v>
      </c>
      <c r="P66" s="898">
        <v>0</v>
      </c>
      <c r="Q66" s="898">
        <v>0</v>
      </c>
      <c r="R66" s="1289">
        <v>6.57</v>
      </c>
      <c r="S66" s="898">
        <v>0</v>
      </c>
      <c r="T66" s="898">
        <v>0</v>
      </c>
    </row>
    <row r="67" spans="7:20" ht="15" customHeight="1">
      <c r="G67" s="637" t="s">
        <v>1238</v>
      </c>
      <c r="H67" s="896"/>
      <c r="I67" s="883"/>
      <c r="J67" s="883"/>
      <c r="K67" s="883"/>
      <c r="L67" s="883"/>
      <c r="M67" s="896"/>
      <c r="N67" s="883"/>
      <c r="O67" s="883"/>
      <c r="P67" s="883"/>
      <c r="Q67" s="883"/>
      <c r="R67" s="883"/>
      <c r="S67" s="883"/>
      <c r="T67" s="883"/>
    </row>
    <row r="68" spans="7:20" ht="15" customHeight="1">
      <c r="G68" s="809" t="s">
        <v>1240</v>
      </c>
      <c r="H68" s="644">
        <v>0</v>
      </c>
      <c r="I68" s="1290"/>
      <c r="J68" s="1290"/>
      <c r="K68" s="1290"/>
      <c r="L68" s="1290"/>
      <c r="M68" s="644">
        <f>1.365+0.085+1.75+3.88+2.4975</f>
        <v>9.5775000000000006</v>
      </c>
      <c r="N68" s="1291"/>
      <c r="O68" s="1291"/>
      <c r="P68" s="1292"/>
      <c r="Q68" s="1292"/>
      <c r="R68" s="1293">
        <v>0.51800000000000002</v>
      </c>
      <c r="S68" s="1291"/>
      <c r="T68" s="1291"/>
    </row>
    <row r="69" spans="7:20" ht="15" customHeight="1">
      <c r="G69" s="638" t="s">
        <v>400</v>
      </c>
      <c r="H69" s="1294">
        <f t="shared" ref="H69:T69" si="0">SUM(H62:H68)</f>
        <v>101.70952699999999</v>
      </c>
      <c r="I69" s="1294">
        <f t="shared" si="0"/>
        <v>197</v>
      </c>
      <c r="J69" s="1294">
        <f t="shared" si="0"/>
        <v>160.30000000000001</v>
      </c>
      <c r="K69" s="1294">
        <f t="shared" si="0"/>
        <v>106</v>
      </c>
      <c r="L69" s="1294">
        <f t="shared" si="0"/>
        <v>61.5</v>
      </c>
      <c r="M69" s="1294">
        <f t="shared" si="0"/>
        <v>121.19010300000001</v>
      </c>
      <c r="N69" s="1294">
        <f t="shared" si="0"/>
        <v>385.79999999999995</v>
      </c>
      <c r="O69" s="1294">
        <f t="shared" si="0"/>
        <v>135.69999999999999</v>
      </c>
      <c r="P69" s="1294">
        <f t="shared" si="0"/>
        <v>211</v>
      </c>
      <c r="Q69" s="1294">
        <f t="shared" si="0"/>
        <v>447</v>
      </c>
      <c r="R69" s="1294">
        <f t="shared" si="0"/>
        <v>180.94800000000001</v>
      </c>
      <c r="S69" s="1294">
        <f t="shared" si="0"/>
        <v>412.97499999999997</v>
      </c>
      <c r="T69" s="1294">
        <f t="shared" si="0"/>
        <v>327.87</v>
      </c>
    </row>
    <row r="70" spans="7:20" ht="15" customHeight="1">
      <c r="G70" s="287" t="s">
        <v>1239</v>
      </c>
      <c r="H70"/>
      <c r="I70" s="607"/>
      <c r="J70" s="607"/>
      <c r="K70" s="607"/>
      <c r="L70" s="607"/>
      <c r="M70" s="606"/>
      <c r="N70" s="607"/>
      <c r="O70" s="607"/>
      <c r="P70" s="607"/>
      <c r="Q70" s="607"/>
      <c r="R70" s="608"/>
      <c r="S70" s="607"/>
      <c r="T70" s="607"/>
    </row>
    <row r="71" spans="7:20" ht="15" customHeight="1">
      <c r="G71" s="287" t="s">
        <v>1241</v>
      </c>
      <c r="H71" s="606"/>
      <c r="I71" s="607"/>
      <c r="J71" s="607"/>
      <c r="K71" s="607"/>
      <c r="L71" s="607"/>
      <c r="M71" s="606"/>
      <c r="N71" s="607"/>
      <c r="O71" s="607"/>
      <c r="P71" s="607"/>
      <c r="Q71" s="607"/>
      <c r="R71" s="267"/>
      <c r="S71" s="607"/>
      <c r="T71" s="607"/>
    </row>
    <row r="72" spans="7:20" ht="15" customHeight="1">
      <c r="G72" s="267"/>
      <c r="H72" s="267"/>
      <c r="I72" s="267"/>
      <c r="J72" s="267"/>
      <c r="K72" s="267"/>
      <c r="L72" s="267"/>
      <c r="M72" s="267"/>
      <c r="N72" s="267"/>
      <c r="O72" s="267"/>
      <c r="P72" s="267"/>
      <c r="Q72" s="267"/>
      <c r="R72" s="267"/>
      <c r="S72" s="267"/>
      <c r="T72" s="267"/>
    </row>
    <row r="73" spans="7:20" ht="15" customHeight="1">
      <c r="G73" s="1582" t="s">
        <v>1090</v>
      </c>
      <c r="H73" s="1582"/>
      <c r="I73" s="1582"/>
      <c r="J73" s="1582"/>
      <c r="K73" s="1582"/>
      <c r="L73" s="604"/>
      <c r="M73" s="604"/>
      <c r="N73" s="604"/>
      <c r="O73" s="604"/>
      <c r="P73" s="604"/>
      <c r="Q73" s="267"/>
      <c r="R73" s="267"/>
      <c r="S73" s="267"/>
      <c r="T73" s="267"/>
    </row>
    <row r="74" spans="7:20" ht="15" customHeight="1">
      <c r="G74" s="574" t="s">
        <v>561</v>
      </c>
      <c r="H74" s="639" t="s">
        <v>395</v>
      </c>
      <c r="I74" s="640" t="s">
        <v>401</v>
      </c>
      <c r="J74" s="640" t="s">
        <v>402</v>
      </c>
      <c r="K74" s="267"/>
      <c r="L74" s="267"/>
      <c r="M74" s="267"/>
      <c r="N74" s="267"/>
      <c r="O74" s="267"/>
      <c r="P74" s="267"/>
      <c r="Q74" s="267"/>
      <c r="R74" s="267"/>
      <c r="S74" s="267"/>
      <c r="T74" s="267"/>
    </row>
    <row r="75" spans="7:20" ht="15" customHeight="1">
      <c r="G75" s="641" t="s">
        <v>468</v>
      </c>
      <c r="H75" s="642">
        <f>(R69/853584.87)</f>
        <v>2.1198595050073933E-4</v>
      </c>
      <c r="I75" s="643" t="s">
        <v>653</v>
      </c>
      <c r="J75" s="643" t="s">
        <v>654</v>
      </c>
      <c r="K75" s="267"/>
      <c r="L75" s="267"/>
      <c r="M75" s="267"/>
      <c r="N75" s="267"/>
      <c r="O75" s="267"/>
      <c r="P75" s="267"/>
      <c r="Q75" s="267"/>
      <c r="R75" s="267"/>
      <c r="S75" s="267"/>
      <c r="T75" s="267"/>
    </row>
    <row r="76" spans="7:20" ht="15" customHeight="1">
      <c r="G76" s="576" t="s">
        <v>470</v>
      </c>
      <c r="H76" s="644" t="s">
        <v>434</v>
      </c>
      <c r="I76" s="645" t="s">
        <v>434</v>
      </c>
      <c r="J76" s="645" t="s">
        <v>434</v>
      </c>
      <c r="K76" s="267"/>
      <c r="L76" s="267"/>
      <c r="M76" s="267"/>
      <c r="N76" s="267"/>
      <c r="O76" s="267"/>
      <c r="P76" s="267"/>
      <c r="Q76" s="267"/>
      <c r="R76" s="267"/>
      <c r="S76" s="267"/>
      <c r="T76" s="267"/>
    </row>
    <row r="77" spans="7:20" ht="15" customHeight="1">
      <c r="G77" s="605"/>
      <c r="H77" s="609"/>
      <c r="I77" s="610"/>
      <c r="J77" s="610"/>
      <c r="K77" s="267"/>
      <c r="L77" s="267"/>
      <c r="M77" s="267"/>
      <c r="N77" s="267"/>
      <c r="O77" s="267"/>
      <c r="P77" s="267"/>
      <c r="Q77" s="267"/>
      <c r="R77" s="267"/>
      <c r="S77" s="267"/>
      <c r="T77" s="267"/>
    </row>
    <row r="78" spans="7:20" ht="15" customHeight="1">
      <c r="G78" s="605"/>
      <c r="H78" s="609"/>
      <c r="I78" s="610"/>
      <c r="J78" s="610"/>
      <c r="K78" s="267"/>
      <c r="L78" s="267"/>
      <c r="M78" s="267"/>
      <c r="N78" s="267"/>
      <c r="O78" s="267"/>
      <c r="P78" s="267"/>
      <c r="Q78" s="267"/>
      <c r="R78" s="267"/>
      <c r="S78" s="267"/>
      <c r="T78" s="267"/>
    </row>
    <row r="79" spans="7:20" ht="15" customHeight="1">
      <c r="G79" s="1582" t="s">
        <v>1109</v>
      </c>
      <c r="H79" s="1582"/>
      <c r="I79" s="1582"/>
      <c r="J79" s="1582"/>
      <c r="K79" s="1582"/>
      <c r="L79" s="267"/>
      <c r="M79" s="267"/>
      <c r="N79" s="267"/>
      <c r="O79" s="267"/>
      <c r="P79" s="611"/>
      <c r="Q79" s="267"/>
      <c r="R79" s="267"/>
      <c r="S79" s="267"/>
      <c r="T79" s="267"/>
    </row>
    <row r="80" spans="7:20" ht="15" customHeight="1">
      <c r="G80" s="574" t="s">
        <v>561</v>
      </c>
      <c r="H80" s="639" t="s">
        <v>395</v>
      </c>
      <c r="I80" s="640" t="s">
        <v>401</v>
      </c>
      <c r="J80" s="640" t="s">
        <v>402</v>
      </c>
      <c r="K80" s="640" t="s">
        <v>403</v>
      </c>
      <c r="L80" s="640" t="s">
        <v>404</v>
      </c>
      <c r="M80" s="267"/>
      <c r="N80" s="267"/>
      <c r="O80" s="267"/>
      <c r="P80" s="612"/>
      <c r="Q80" s="267"/>
      <c r="R80" s="267"/>
      <c r="S80" s="267"/>
      <c r="T80" s="267"/>
    </row>
    <row r="81" spans="6:21" ht="15" customHeight="1">
      <c r="G81" s="641" t="s">
        <v>1066</v>
      </c>
      <c r="H81" s="861">
        <v>0</v>
      </c>
      <c r="I81" s="861">
        <v>1393.16</v>
      </c>
      <c r="J81" s="861">
        <v>1723.8</v>
      </c>
      <c r="K81" s="861">
        <v>1434.6</v>
      </c>
      <c r="L81" s="861">
        <v>9825</v>
      </c>
      <c r="M81" s="267"/>
      <c r="N81" s="267"/>
      <c r="O81" s="267"/>
      <c r="P81" s="267"/>
      <c r="Q81" s="267"/>
      <c r="R81" s="267"/>
      <c r="S81" s="267"/>
      <c r="T81" s="267"/>
    </row>
    <row r="82" spans="6:21" ht="17.25">
      <c r="F82" s="200"/>
      <c r="G82" s="641" t="s">
        <v>1067</v>
      </c>
      <c r="H82" s="862">
        <f>662353/2</f>
        <v>331176.5</v>
      </c>
      <c r="I82" s="862">
        <v>238769</v>
      </c>
      <c r="J82" s="862">
        <v>227716.5</v>
      </c>
      <c r="K82" s="862">
        <v>202891.75</v>
      </c>
      <c r="L82" s="862">
        <v>174842.5</v>
      </c>
      <c r="M82" s="267"/>
      <c r="N82" s="267"/>
      <c r="O82" s="267"/>
      <c r="P82" s="267"/>
      <c r="Q82" s="267"/>
      <c r="R82" s="267"/>
      <c r="S82" s="613"/>
      <c r="T82" s="613"/>
      <c r="U82" s="201"/>
    </row>
    <row r="83" spans="6:21" ht="15">
      <c r="F83" s="200"/>
      <c r="G83" s="646" t="s">
        <v>862</v>
      </c>
      <c r="H83" s="864">
        <f>SUM(H81:H82)</f>
        <v>331176.5</v>
      </c>
      <c r="I83" s="864">
        <v>240162.16</v>
      </c>
      <c r="J83" s="864">
        <v>229440.3</v>
      </c>
      <c r="K83" s="863">
        <v>204326.35</v>
      </c>
      <c r="L83" s="863">
        <v>184667.5</v>
      </c>
      <c r="M83" s="267"/>
      <c r="N83" s="267"/>
      <c r="O83" s="267"/>
      <c r="P83" s="267"/>
      <c r="Q83" s="267"/>
      <c r="R83" s="267"/>
      <c r="S83" s="613"/>
      <c r="T83" s="613"/>
      <c r="U83" s="201"/>
    </row>
    <row r="84" spans="6:21" ht="15">
      <c r="F84" s="200"/>
      <c r="G84" s="816" t="s">
        <v>1068</v>
      </c>
      <c r="H84" s="816"/>
      <c r="I84" s="816"/>
      <c r="J84" s="816"/>
      <c r="K84" s="816"/>
      <c r="L84" s="816"/>
      <c r="M84" s="816"/>
      <c r="N84" s="267"/>
      <c r="O84" s="267"/>
      <c r="P84" s="267"/>
      <c r="Q84" s="613"/>
      <c r="R84" s="613"/>
      <c r="S84" s="613"/>
      <c r="T84" s="613"/>
      <c r="U84" s="201"/>
    </row>
    <row r="85" spans="6:21" ht="15" customHeight="1">
      <c r="F85" s="200"/>
      <c r="G85" s="816" t="s">
        <v>1069</v>
      </c>
      <c r="H85" s="816"/>
      <c r="I85" s="816"/>
      <c r="J85" s="816"/>
      <c r="K85" s="816"/>
      <c r="L85" s="816"/>
      <c r="M85" s="816"/>
      <c r="N85" s="267"/>
      <c r="O85" s="267"/>
      <c r="P85" s="267"/>
      <c r="Q85" s="613"/>
      <c r="R85" s="613"/>
      <c r="S85" s="613"/>
      <c r="T85" s="613"/>
      <c r="U85" s="201"/>
    </row>
    <row r="86" spans="6:21" ht="15">
      <c r="F86" s="200"/>
      <c r="G86" s="605"/>
      <c r="H86" s="605"/>
      <c r="I86" s="609"/>
      <c r="J86" s="610"/>
      <c r="K86" s="610"/>
      <c r="L86" s="267"/>
      <c r="M86" s="267"/>
      <c r="N86" s="267"/>
      <c r="O86" s="267"/>
      <c r="P86" s="267"/>
      <c r="Q86" s="613"/>
      <c r="R86" s="613"/>
      <c r="S86" s="613"/>
      <c r="T86" s="613"/>
      <c r="U86" s="201"/>
    </row>
    <row r="87" spans="6:21" ht="15">
      <c r="F87" s="200"/>
      <c r="G87" s="196"/>
      <c r="H87" s="196"/>
      <c r="I87" s="198"/>
      <c r="J87" s="199"/>
      <c r="K87" s="199"/>
      <c r="Q87" s="201"/>
      <c r="R87" s="201"/>
      <c r="S87" s="201"/>
      <c r="T87" s="201"/>
      <c r="U87" s="201"/>
    </row>
    <row r="88" spans="6:21" ht="15" customHeight="1">
      <c r="F88" s="200"/>
      <c r="G88" s="192" t="s">
        <v>655</v>
      </c>
      <c r="H88" s="192"/>
      <c r="I88" s="202"/>
      <c r="J88" s="203"/>
      <c r="K88" s="204"/>
      <c r="L88" s="56"/>
      <c r="M88" s="105"/>
      <c r="N88" s="51"/>
    </row>
    <row r="89" spans="6:21" ht="14.25" customHeight="1">
      <c r="F89" s="200"/>
      <c r="G89" s="1582" t="s">
        <v>625</v>
      </c>
      <c r="H89" s="1582"/>
      <c r="I89" s="1582"/>
      <c r="J89" s="1582"/>
      <c r="K89" s="1582"/>
      <c r="L89" s="261"/>
      <c r="M89" s="105"/>
      <c r="N89" s="51"/>
    </row>
    <row r="90" spans="6:21" ht="15">
      <c r="G90" s="574"/>
      <c r="H90" s="647" t="s">
        <v>395</v>
      </c>
      <c r="I90" s="647" t="s">
        <v>401</v>
      </c>
      <c r="J90" s="647" t="s">
        <v>402</v>
      </c>
      <c r="K90" s="647" t="s">
        <v>403</v>
      </c>
      <c r="L90" s="647" t="s">
        <v>404</v>
      </c>
    </row>
    <row r="91" spans="6:21" ht="15">
      <c r="G91" s="572" t="s">
        <v>863</v>
      </c>
      <c r="H91" s="648">
        <v>0</v>
      </c>
      <c r="I91" s="648">
        <v>0</v>
      </c>
      <c r="J91" s="648">
        <v>0</v>
      </c>
      <c r="K91" s="648">
        <v>0</v>
      </c>
      <c r="L91" s="648" t="s">
        <v>656</v>
      </c>
    </row>
    <row r="92" spans="6:21" ht="14.25" customHeight="1">
      <c r="G92" s="571" t="s">
        <v>864</v>
      </c>
      <c r="H92" s="626">
        <v>0</v>
      </c>
      <c r="I92" s="626">
        <v>0</v>
      </c>
      <c r="J92" s="626">
        <v>0</v>
      </c>
      <c r="K92" s="626">
        <v>0</v>
      </c>
      <c r="L92" s="649">
        <v>100000</v>
      </c>
    </row>
    <row r="93" spans="6:21" ht="14.25" customHeight="1">
      <c r="K93" s="51"/>
      <c r="L93" s="51"/>
      <c r="M93" s="51"/>
    </row>
    <row r="94" spans="6:21" ht="14.25" customHeight="1">
      <c r="K94" s="51"/>
      <c r="L94" s="51"/>
      <c r="M94" s="51"/>
    </row>
    <row r="95" spans="6:21" ht="14.25" customHeight="1">
      <c r="K95" s="51"/>
      <c r="L95" s="51"/>
      <c r="M95" s="51"/>
    </row>
    <row r="96" spans="6:21" ht="14.25" customHeight="1">
      <c r="K96" s="51"/>
      <c r="L96" s="51"/>
      <c r="M96" s="51"/>
    </row>
    <row r="97" spans="10:10" ht="14.25" customHeight="1"/>
    <row r="98" spans="10:10" ht="15" hidden="1"/>
    <row r="99" spans="10:10" ht="15" hidden="1">
      <c r="J99" s="58"/>
    </row>
    <row r="100" spans="10:10" ht="15" hidden="1">
      <c r="J100" s="58"/>
    </row>
    <row r="101" spans="10:10" ht="15" hidden="1"/>
    <row r="102" spans="10:10" ht="15" hidden="1"/>
  </sheetData>
  <sheetProtection algorithmName="SHA-512" hashValue="EdEEI+4XsaGRPVlPmeZzdipTRKJ/sv4kVb77xo+smt7UrQ+Jz2F9cepueMElLCy+X6GUnu9h0Ag3Sgd4HBnr8Q==" saltValue="ebd0+P6JTdkUxP+AcwX3iw==" spinCount="100000" sheet="1" objects="1" scenarios="1"/>
  <mergeCells count="16">
    <mergeCell ref="M62:Q62"/>
    <mergeCell ref="H62:L62"/>
    <mergeCell ref="G5:T7"/>
    <mergeCell ref="G56:T58"/>
    <mergeCell ref="R62:T62"/>
    <mergeCell ref="J26:K26"/>
    <mergeCell ref="J30:K30"/>
    <mergeCell ref="G9:T12"/>
    <mergeCell ref="I38:J38"/>
    <mergeCell ref="G40:G44"/>
    <mergeCell ref="G45:G50"/>
    <mergeCell ref="G89:K89"/>
    <mergeCell ref="G79:K79"/>
    <mergeCell ref="G53:K54"/>
    <mergeCell ref="B5:E7"/>
    <mergeCell ref="G73:K73"/>
  </mergeCells>
  <pageMargins left="0.7" right="0.7" top="0.75" bottom="0.75" header="0.3" footer="0.3"/>
  <pageSetup paperSize="8" scale="41"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EB2E0-F918-4417-99E1-226F17D05D41}">
  <sheetPr>
    <tabColor rgb="FF51883E"/>
    <pageSetUpPr fitToPage="1"/>
  </sheetPr>
  <dimension ref="A1:Y73"/>
  <sheetViews>
    <sheetView showGridLines="0" topLeftCell="A27" zoomScale="85" zoomScaleNormal="85" workbookViewId="0"/>
  </sheetViews>
  <sheetFormatPr defaultColWidth="0" defaultRowHeight="0" customHeight="1" zeroHeight="1"/>
  <cols>
    <col min="1" max="1" width="3.7109375" style="38" customWidth="1"/>
    <col min="2" max="5" width="10.28515625" style="38" customWidth="1"/>
    <col min="6" max="6" width="3.7109375" style="38" customWidth="1"/>
    <col min="7" max="7" width="84.42578125" style="38" customWidth="1"/>
    <col min="8" max="13" width="18.7109375" style="38" customWidth="1"/>
    <col min="14" max="14" width="12.7109375" style="38" customWidth="1"/>
    <col min="15" max="15" width="24" style="38" hidden="1" customWidth="1"/>
    <col min="16" max="24" width="0" style="38" hidden="1" customWidth="1"/>
    <col min="25" max="25" width="24" style="38" hidden="1" customWidth="1"/>
    <col min="26" max="16384" width="9.85546875" style="38" hidden="1"/>
  </cols>
  <sheetData>
    <row r="1" spans="2:15" ht="15"/>
    <row r="2" spans="2:15" ht="15"/>
    <row r="3" spans="2:15" ht="15"/>
    <row r="4" spans="2:15" ht="15"/>
    <row r="5" spans="2:15" ht="15">
      <c r="B5" s="164"/>
      <c r="C5" s="164"/>
      <c r="D5" s="164"/>
      <c r="E5" s="164"/>
      <c r="G5" s="164"/>
      <c r="H5" s="164"/>
      <c r="I5" s="164"/>
      <c r="J5" s="164"/>
      <c r="K5" s="164"/>
      <c r="L5" s="164"/>
      <c r="M5" s="164"/>
    </row>
    <row r="6" spans="2:15" ht="20.25">
      <c r="B6" s="154" t="s">
        <v>0</v>
      </c>
      <c r="C6" s="164"/>
      <c r="D6" s="164"/>
      <c r="E6" s="164"/>
      <c r="G6" s="154" t="s">
        <v>18</v>
      </c>
      <c r="H6" s="164"/>
      <c r="I6" s="164"/>
      <c r="J6" s="164"/>
      <c r="K6" s="164"/>
      <c r="L6" s="164"/>
      <c r="M6" s="164"/>
    </row>
    <row r="7" spans="2:15" ht="15.75" thickBot="1">
      <c r="B7" s="180"/>
      <c r="C7" s="180"/>
      <c r="D7" s="180"/>
      <c r="E7" s="180"/>
      <c r="G7" s="180"/>
      <c r="H7" s="180"/>
      <c r="I7" s="180"/>
      <c r="J7" s="180"/>
      <c r="K7" s="180"/>
      <c r="L7" s="180"/>
      <c r="M7" s="180"/>
    </row>
    <row r="8" spans="2:15" ht="15">
      <c r="G8" s="1601" t="s">
        <v>1207</v>
      </c>
      <c r="H8" s="1601"/>
      <c r="I8" s="1601"/>
      <c r="J8" s="1601"/>
      <c r="K8" s="1601"/>
      <c r="L8" s="1601"/>
      <c r="M8" s="1601"/>
      <c r="N8" s="52"/>
      <c r="O8" s="52"/>
    </row>
    <row r="9" spans="2:15" ht="15" customHeight="1">
      <c r="G9" s="1585"/>
      <c r="H9" s="1585"/>
      <c r="I9" s="1585"/>
      <c r="J9" s="1585"/>
      <c r="K9" s="1585"/>
      <c r="L9" s="1585"/>
      <c r="M9" s="1585"/>
      <c r="N9" s="52"/>
      <c r="O9" s="52"/>
    </row>
    <row r="10" spans="2:15" ht="15" customHeight="1">
      <c r="G10" s="1585"/>
      <c r="H10" s="1585"/>
      <c r="I10" s="1585"/>
      <c r="J10" s="1585"/>
      <c r="K10" s="1585"/>
      <c r="L10" s="1585"/>
      <c r="M10" s="1585"/>
      <c r="N10" s="52"/>
      <c r="O10" s="52"/>
    </row>
    <row r="11" spans="2:15" ht="15" customHeight="1">
      <c r="G11" s="696"/>
      <c r="H11" s="696"/>
      <c r="I11" s="696"/>
      <c r="J11" s="696"/>
      <c r="K11" s="696"/>
      <c r="L11" s="696"/>
      <c r="M11" s="696"/>
      <c r="N11" s="52"/>
      <c r="O11" s="52"/>
    </row>
    <row r="12" spans="2:15" ht="15">
      <c r="G12" s="650" t="s">
        <v>657</v>
      </c>
      <c r="H12" s="108"/>
      <c r="I12" s="108"/>
      <c r="J12" s="108"/>
      <c r="K12" s="52"/>
      <c r="L12" s="52"/>
      <c r="M12" s="52"/>
      <c r="N12" s="52"/>
      <c r="O12" s="52"/>
    </row>
    <row r="13" spans="2:15" ht="15">
      <c r="G13" s="165"/>
      <c r="H13" s="108"/>
      <c r="I13" s="108"/>
      <c r="J13" s="108"/>
      <c r="K13" s="52"/>
      <c r="L13" s="52"/>
      <c r="M13" s="52"/>
      <c r="N13" s="52"/>
      <c r="O13" s="52"/>
    </row>
    <row r="14" spans="2:15" ht="15">
      <c r="G14" s="166" t="s">
        <v>658</v>
      </c>
      <c r="H14" s="167"/>
    </row>
    <row r="15" spans="2:15" ht="15" customHeight="1">
      <c r="G15" s="251" t="s">
        <v>659</v>
      </c>
      <c r="H15" s="167"/>
      <c r="M15"/>
    </row>
    <row r="16" spans="2:15" ht="15">
      <c r="G16" s="543" t="s">
        <v>660</v>
      </c>
      <c r="H16" s="651"/>
      <c r="I16" s="547"/>
      <c r="J16" s="547"/>
      <c r="K16" s="547"/>
      <c r="L16" s="547"/>
      <c r="M16" s="267"/>
      <c r="N16" s="168"/>
    </row>
    <row r="17" spans="7:15" ht="15" customHeight="1">
      <c r="G17" s="662"/>
      <c r="H17" s="1295" t="s">
        <v>395</v>
      </c>
      <c r="I17" s="1295" t="s">
        <v>401</v>
      </c>
      <c r="J17" s="1295" t="s">
        <v>402</v>
      </c>
      <c r="K17" s="1295" t="s">
        <v>403</v>
      </c>
      <c r="L17" s="1296" t="s">
        <v>402</v>
      </c>
      <c r="M17" s="267"/>
    </row>
    <row r="18" spans="7:15" ht="15" customHeight="1">
      <c r="G18" s="654" t="s">
        <v>663</v>
      </c>
      <c r="H18" s="1297" t="s">
        <v>661</v>
      </c>
      <c r="I18" s="1297" t="s">
        <v>661</v>
      </c>
      <c r="J18" s="1297" t="s">
        <v>661</v>
      </c>
      <c r="K18" s="1297" t="s">
        <v>661</v>
      </c>
      <c r="L18" s="1298" t="s">
        <v>661</v>
      </c>
      <c r="M18" s="267"/>
    </row>
    <row r="19" spans="7:15" ht="16.5" customHeight="1">
      <c r="G19" s="655" t="s">
        <v>664</v>
      </c>
      <c r="H19" s="868">
        <f>22228+2583+139+26</f>
        <v>24976</v>
      </c>
      <c r="I19" s="868">
        <v>26479</v>
      </c>
      <c r="J19" s="868">
        <v>27101</v>
      </c>
      <c r="K19" s="868">
        <v>27771</v>
      </c>
      <c r="L19" s="869">
        <v>27101</v>
      </c>
      <c r="M19" s="267"/>
    </row>
    <row r="20" spans="7:15" ht="15">
      <c r="G20" s="656" t="s">
        <v>665</v>
      </c>
      <c r="H20" s="870">
        <v>57</v>
      </c>
      <c r="I20" s="870">
        <v>73</v>
      </c>
      <c r="J20" s="870">
        <v>48</v>
      </c>
      <c r="K20" s="870">
        <v>46</v>
      </c>
      <c r="L20" s="871">
        <v>48</v>
      </c>
      <c r="M20" s="267"/>
    </row>
    <row r="21" spans="7:15" ht="15">
      <c r="G21" s="655" t="s">
        <v>666</v>
      </c>
      <c r="H21" s="868">
        <v>0</v>
      </c>
      <c r="I21" s="868">
        <v>0</v>
      </c>
      <c r="J21" s="868">
        <v>0</v>
      </c>
      <c r="K21" s="868">
        <v>0</v>
      </c>
      <c r="L21" s="869">
        <v>0</v>
      </c>
      <c r="M21" s="267"/>
    </row>
    <row r="22" spans="7:15" ht="15">
      <c r="G22" s="656" t="s">
        <v>667</v>
      </c>
      <c r="H22" s="870">
        <f>17+3+24+0.419</f>
        <v>44.418999999999997</v>
      </c>
      <c r="I22" s="870">
        <v>0</v>
      </c>
      <c r="J22" s="870">
        <v>157</v>
      </c>
      <c r="K22" s="870">
        <v>104</v>
      </c>
      <c r="L22" s="871">
        <v>157</v>
      </c>
      <c r="M22" s="267"/>
    </row>
    <row r="23" spans="7:15" ht="15">
      <c r="G23" s="657" t="s">
        <v>668</v>
      </c>
      <c r="H23" s="872">
        <f>SUM(H19:H22)</f>
        <v>25077.419000000002</v>
      </c>
      <c r="I23" s="872">
        <f>SUM(I19:I22)</f>
        <v>26552</v>
      </c>
      <c r="J23" s="872">
        <f>SUM(J19:J22)</f>
        <v>27306</v>
      </c>
      <c r="K23" s="872">
        <f>SUM(K19:K22)</f>
        <v>27921</v>
      </c>
      <c r="L23" s="873">
        <f>SUM(L19:L22)</f>
        <v>27306</v>
      </c>
      <c r="M23" s="267"/>
    </row>
    <row r="24" spans="7:15" ht="15">
      <c r="G24" s="634" t="s">
        <v>669</v>
      </c>
      <c r="H24" s="1299"/>
      <c r="I24" s="1300"/>
      <c r="J24" s="1300"/>
      <c r="K24" s="1300"/>
      <c r="L24" s="1301"/>
      <c r="M24" s="267"/>
    </row>
    <row r="25" spans="7:15" ht="15">
      <c r="G25" s="655" t="s">
        <v>670</v>
      </c>
      <c r="H25" s="879">
        <f>520+32+20</f>
        <v>572</v>
      </c>
      <c r="I25" s="879">
        <v>505</v>
      </c>
      <c r="J25" s="879">
        <v>416</v>
      </c>
      <c r="K25" s="879">
        <v>248</v>
      </c>
      <c r="L25" s="880">
        <v>416</v>
      </c>
      <c r="M25" s="267"/>
      <c r="O25" s="169"/>
    </row>
    <row r="26" spans="7:15" ht="15">
      <c r="G26" s="656" t="s">
        <v>671</v>
      </c>
      <c r="H26" s="874">
        <v>1119</v>
      </c>
      <c r="I26" s="874">
        <v>1132</v>
      </c>
      <c r="J26" s="874">
        <v>664</v>
      </c>
      <c r="K26" s="874">
        <v>0</v>
      </c>
      <c r="L26" s="881">
        <v>664</v>
      </c>
      <c r="M26" s="267"/>
      <c r="O26" s="169"/>
    </row>
    <row r="27" spans="7:15" ht="15">
      <c r="G27" s="658" t="s">
        <v>672</v>
      </c>
      <c r="H27" s="875">
        <f>SUM(H25:H26)</f>
        <v>1691</v>
      </c>
      <c r="I27" s="875">
        <f>SUM(I25:I26)</f>
        <v>1637</v>
      </c>
      <c r="J27" s="875">
        <f>SUM(J25:J26)</f>
        <v>1080</v>
      </c>
      <c r="K27" s="875">
        <f>SUM(K25:K26)</f>
        <v>248</v>
      </c>
      <c r="L27" s="876">
        <f>SUM(L25:L26)</f>
        <v>1080</v>
      </c>
      <c r="M27" s="267"/>
      <c r="O27" s="169"/>
    </row>
    <row r="28" spans="7:15" ht="15">
      <c r="G28" s="659" t="s">
        <v>950</v>
      </c>
      <c r="H28" s="877">
        <f>SUM(H27+H23)</f>
        <v>26768.419000000002</v>
      </c>
      <c r="I28" s="877">
        <f>SUM(I27+I23)</f>
        <v>28189</v>
      </c>
      <c r="J28" s="877">
        <f>SUM(J27+J23)</f>
        <v>28386</v>
      </c>
      <c r="K28" s="877">
        <f>SUM(K27+K23)</f>
        <v>28169</v>
      </c>
      <c r="L28" s="878">
        <f>SUM(L27+L23)</f>
        <v>28386</v>
      </c>
      <c r="M28" s="267"/>
    </row>
    <row r="29" spans="7:15" ht="15">
      <c r="G29" s="867"/>
      <c r="H29" s="652"/>
      <c r="I29" s="652"/>
      <c r="J29" s="652"/>
      <c r="K29" s="652"/>
      <c r="L29" s="865"/>
      <c r="M29" s="267"/>
    </row>
    <row r="30" spans="7:15" ht="15">
      <c r="G30" s="654" t="s">
        <v>951</v>
      </c>
      <c r="H30" s="665" t="s">
        <v>395</v>
      </c>
      <c r="I30" s="665" t="s">
        <v>401</v>
      </c>
      <c r="J30" s="665" t="s">
        <v>402</v>
      </c>
      <c r="K30" s="665" t="s">
        <v>403</v>
      </c>
      <c r="L30" s="866"/>
      <c r="M30" s="267"/>
    </row>
    <row r="31" spans="7:15" ht="15">
      <c r="G31" s="660" t="s">
        <v>747</v>
      </c>
      <c r="H31" s="806">
        <v>1868362.5</v>
      </c>
      <c r="I31" s="806">
        <v>1758462</v>
      </c>
      <c r="J31" s="806">
        <v>1710545.5</v>
      </c>
      <c r="K31" s="806">
        <v>1548782</v>
      </c>
      <c r="L31" s="866"/>
      <c r="M31" s="293"/>
    </row>
    <row r="32" spans="7:15" ht="15">
      <c r="G32" s="654" t="s">
        <v>676</v>
      </c>
      <c r="H32" s="665" t="s">
        <v>395</v>
      </c>
      <c r="I32" s="665" t="s">
        <v>401</v>
      </c>
      <c r="J32" s="665" t="s">
        <v>402</v>
      </c>
      <c r="K32" s="665" t="s">
        <v>403</v>
      </c>
      <c r="L32" s="866"/>
      <c r="M32" s="547"/>
    </row>
    <row r="33" spans="7:15" s="170" customFormat="1" ht="15">
      <c r="G33" s="661" t="s">
        <v>950</v>
      </c>
      <c r="H33" s="807">
        <f>+H31+H28</f>
        <v>1895130.919</v>
      </c>
      <c r="I33" s="807">
        <f>+I31+I28</f>
        <v>1786651</v>
      </c>
      <c r="J33" s="807">
        <f>+J31+J28</f>
        <v>1738931.5</v>
      </c>
      <c r="K33" s="807">
        <f>+K31+K28</f>
        <v>1576951</v>
      </c>
      <c r="L33" s="267"/>
      <c r="M33" s="267"/>
      <c r="O33" s="171"/>
    </row>
    <row r="34" spans="7:15" s="170" customFormat="1" ht="15">
      <c r="G34" s="267"/>
      <c r="H34" s="547"/>
      <c r="I34" s="547"/>
      <c r="J34" s="547"/>
      <c r="K34" s="547"/>
      <c r="L34" s="267"/>
      <c r="M34" s="267"/>
      <c r="O34" s="171"/>
    </row>
    <row r="35" spans="7:15" ht="15">
      <c r="G35" s="267"/>
      <c r="H35" s="267"/>
      <c r="I35" s="267"/>
      <c r="J35" s="267"/>
      <c r="K35" s="267"/>
      <c r="L35" s="267"/>
      <c r="M35" s="267"/>
    </row>
    <row r="36" spans="7:15" ht="16.5" customHeight="1">
      <c r="G36" s="543" t="s">
        <v>673</v>
      </c>
      <c r="H36" s="653"/>
      <c r="I36" s="267"/>
      <c r="J36" s="267"/>
      <c r="K36" s="267"/>
      <c r="L36" s="267"/>
      <c r="M36" s="267"/>
    </row>
    <row r="37" spans="7:15" ht="15">
      <c r="G37" s="663"/>
      <c r="H37" s="1603" t="s">
        <v>395</v>
      </c>
      <c r="I37" s="1604"/>
      <c r="J37" s="1603" t="s">
        <v>401</v>
      </c>
      <c r="K37" s="1604"/>
      <c r="L37" s="1603" t="s">
        <v>402</v>
      </c>
      <c r="M37" s="1604"/>
    </row>
    <row r="38" spans="7:15" ht="15">
      <c r="G38" s="664"/>
      <c r="H38" s="672" t="s">
        <v>661</v>
      </c>
      <c r="I38" s="673" t="s">
        <v>662</v>
      </c>
      <c r="J38" s="672" t="s">
        <v>661</v>
      </c>
      <c r="K38" s="673" t="s">
        <v>662</v>
      </c>
      <c r="L38" s="672" t="s">
        <v>661</v>
      </c>
      <c r="M38" s="673" t="s">
        <v>662</v>
      </c>
      <c r="O38" s="168"/>
    </row>
    <row r="39" spans="7:15" ht="17.25">
      <c r="G39" s="641" t="s">
        <v>1070</v>
      </c>
      <c r="H39" s="666">
        <v>1119</v>
      </c>
      <c r="I39" s="667">
        <v>311</v>
      </c>
      <c r="J39" s="667">
        <v>1132</v>
      </c>
      <c r="K39" s="667">
        <v>314</v>
      </c>
      <c r="L39" s="667">
        <v>664</v>
      </c>
      <c r="M39" s="667">
        <v>369</v>
      </c>
    </row>
    <row r="40" spans="7:15" s="170" customFormat="1" ht="17.25">
      <c r="G40" s="668" t="s">
        <v>1071</v>
      </c>
      <c r="H40" s="669">
        <v>1119</v>
      </c>
      <c r="I40" s="670">
        <v>311</v>
      </c>
      <c r="J40" s="670">
        <v>1132</v>
      </c>
      <c r="K40" s="670">
        <v>314</v>
      </c>
      <c r="L40" s="670">
        <v>664</v>
      </c>
      <c r="M40" s="670">
        <v>369</v>
      </c>
      <c r="N40" s="171"/>
    </row>
    <row r="41" spans="7:15" ht="15">
      <c r="G41" s="671" t="s">
        <v>796</v>
      </c>
      <c r="H41" s="808">
        <v>1119</v>
      </c>
      <c r="I41" s="715">
        <v>311</v>
      </c>
      <c r="J41" s="715">
        <v>1132</v>
      </c>
      <c r="K41" s="715">
        <v>314</v>
      </c>
      <c r="L41" s="715">
        <v>664</v>
      </c>
      <c r="M41" s="715">
        <v>369</v>
      </c>
    </row>
    <row r="42" spans="7:15" ht="15">
      <c r="G42" s="287" t="s">
        <v>1092</v>
      </c>
      <c r="H42" s="267"/>
      <c r="I42" s="267"/>
      <c r="J42" s="267"/>
      <c r="K42" s="267"/>
      <c r="L42" s="267"/>
      <c r="M42" s="267"/>
    </row>
    <row r="43" spans="7:15" ht="15">
      <c r="G43" s="287" t="s">
        <v>1093</v>
      </c>
      <c r="H43" s="267"/>
      <c r="I43" s="547"/>
      <c r="J43" s="267"/>
      <c r="K43" s="267"/>
      <c r="L43" s="267"/>
      <c r="M43" s="267"/>
    </row>
    <row r="44" spans="7:15" ht="15">
      <c r="G44"/>
      <c r="H44"/>
      <c r="I44"/>
    </row>
    <row r="45" spans="7:15" ht="15">
      <c r="O45" s="168"/>
    </row>
    <row r="46" spans="7:15" ht="15">
      <c r="G46" s="164"/>
      <c r="H46" s="229"/>
      <c r="I46" s="229"/>
      <c r="J46" s="229"/>
      <c r="K46" s="229"/>
      <c r="L46" s="229"/>
      <c r="M46" s="229"/>
      <c r="O46" s="84"/>
    </row>
    <row r="47" spans="7:15" ht="20.25">
      <c r="G47" s="154" t="s">
        <v>674</v>
      </c>
      <c r="H47" s="229"/>
      <c r="I47" s="229"/>
      <c r="J47" s="229"/>
      <c r="K47" s="229"/>
      <c r="L47" s="229"/>
      <c r="M47" s="229"/>
      <c r="O47" s="84"/>
    </row>
    <row r="48" spans="7:15" ht="15.75" thickBot="1">
      <c r="G48" s="180"/>
      <c r="H48" s="230"/>
      <c r="I48" s="231"/>
      <c r="J48" s="231"/>
      <c r="K48" s="231"/>
      <c r="L48" s="231"/>
      <c r="M48" s="231"/>
      <c r="N48" s="168"/>
    </row>
    <row r="49" spans="7:14" ht="15">
      <c r="G49" s="166" t="s">
        <v>675</v>
      </c>
      <c r="L49"/>
      <c r="N49" s="168"/>
    </row>
    <row r="50" spans="7:14" ht="15">
      <c r="G50" s="543" t="s">
        <v>1001</v>
      </c>
      <c r="H50" s="267"/>
      <c r="I50" s="267"/>
      <c r="J50" s="267"/>
      <c r="K50" s="267"/>
      <c r="L50"/>
      <c r="N50" s="168"/>
    </row>
    <row r="51" spans="7:14" ht="15" customHeight="1">
      <c r="G51" s="593" t="s">
        <v>676</v>
      </c>
      <c r="H51" s="674" t="s">
        <v>395</v>
      </c>
      <c r="I51" s="674" t="s">
        <v>401</v>
      </c>
      <c r="J51" s="674" t="s">
        <v>402</v>
      </c>
      <c r="K51" s="674" t="s">
        <v>403</v>
      </c>
      <c r="L51"/>
      <c r="N51" s="168"/>
    </row>
    <row r="52" spans="7:14" ht="15">
      <c r="G52" s="675" t="s">
        <v>953</v>
      </c>
      <c r="H52" s="676">
        <f>+H33/H60</f>
        <v>11.771584420343869</v>
      </c>
      <c r="I52" s="676">
        <f>+I33/I60</f>
        <v>11.356506318171418</v>
      </c>
      <c r="J52" s="676">
        <f>+J33/J60</f>
        <v>14.107260779621141</v>
      </c>
      <c r="K52" s="676">
        <f>+K33/K60</f>
        <v>12.216187532439363</v>
      </c>
      <c r="L52"/>
      <c r="M52" s="168"/>
      <c r="N52" s="168"/>
    </row>
    <row r="53" spans="7:14" ht="15">
      <c r="G53" s="677" t="s">
        <v>954</v>
      </c>
      <c r="H53" s="678">
        <f>+H33/H61</f>
        <v>0.40380701254591789</v>
      </c>
      <c r="I53" s="678">
        <f>+I33/I61</f>
        <v>0.40309421138851909</v>
      </c>
      <c r="J53" s="678">
        <f>+J33/J61</f>
        <v>0.41213523441686439</v>
      </c>
      <c r="K53" s="678">
        <f>+K33/K61</f>
        <v>0.38898259513966316</v>
      </c>
      <c r="L53"/>
    </row>
    <row r="54" spans="7:14" ht="14.1" customHeight="1">
      <c r="G54" s="675" t="s">
        <v>952</v>
      </c>
      <c r="H54" s="676">
        <f>+H33/H62</f>
        <v>0.46645805551870367</v>
      </c>
      <c r="I54" s="676">
        <f>+I33/I62</f>
        <v>0.36031468654868276</v>
      </c>
      <c r="J54" s="676">
        <f>+J33/J62</f>
        <v>0.3375544179926892</v>
      </c>
      <c r="K54" s="676">
        <f>+K33/K62</f>
        <v>0.3899483184965381</v>
      </c>
      <c r="L54"/>
    </row>
    <row r="55" spans="7:14" ht="15">
      <c r="G55" s="679" t="s">
        <v>955</v>
      </c>
      <c r="H55" s="680">
        <f>+H33/H63</f>
        <v>0.10789496430631376</v>
      </c>
      <c r="I55" s="680">
        <f>+I33/I63</f>
        <v>9.6228034434498705E-2</v>
      </c>
      <c r="J55" s="680">
        <f>+J33/J63</f>
        <v>8.8257180897754514E-2</v>
      </c>
      <c r="K55" s="680">
        <f>+K33/K63</f>
        <v>0.11925232443387415</v>
      </c>
      <c r="L55"/>
    </row>
    <row r="56" spans="7:14" ht="15">
      <c r="G56" s="267"/>
      <c r="H56" s="267"/>
      <c r="I56" s="267"/>
      <c r="J56" s="267"/>
      <c r="K56" s="267"/>
      <c r="L56"/>
    </row>
    <row r="57" spans="7:14" ht="15">
      <c r="G57" s="267"/>
      <c r="H57" s="267"/>
      <c r="I57" s="267"/>
      <c r="J57" s="267"/>
      <c r="K57" s="267"/>
      <c r="L57"/>
    </row>
    <row r="58" spans="7:14" ht="15">
      <c r="G58" s="543" t="s">
        <v>801</v>
      </c>
      <c r="H58" s="267"/>
      <c r="I58" s="267"/>
      <c r="J58" s="267"/>
      <c r="K58" s="267"/>
      <c r="L58"/>
    </row>
    <row r="59" spans="7:14" ht="15">
      <c r="G59" s="593" t="s">
        <v>680</v>
      </c>
      <c r="H59" s="639" t="s">
        <v>395</v>
      </c>
      <c r="I59" s="639" t="s">
        <v>401</v>
      </c>
      <c r="J59" s="639" t="s">
        <v>402</v>
      </c>
      <c r="K59" s="639" t="s">
        <v>403</v>
      </c>
      <c r="L59"/>
    </row>
    <row r="60" spans="7:14" ht="15">
      <c r="G60" s="675" t="s">
        <v>953</v>
      </c>
      <c r="H60" s="681">
        <v>160992</v>
      </c>
      <c r="I60" s="681">
        <v>157324</v>
      </c>
      <c r="J60" s="681">
        <v>123265</v>
      </c>
      <c r="K60" s="681">
        <v>129087</v>
      </c>
      <c r="L60"/>
    </row>
    <row r="61" spans="7:14" ht="13.5" customHeight="1">
      <c r="G61" s="677" t="s">
        <v>954</v>
      </c>
      <c r="H61" s="682">
        <v>4693160</v>
      </c>
      <c r="I61" s="682">
        <v>4432341</v>
      </c>
      <c r="J61" s="682">
        <v>4219322.5785716604</v>
      </c>
      <c r="K61" s="682">
        <v>4054040</v>
      </c>
      <c r="L61"/>
    </row>
    <row r="62" spans="7:14" ht="13.5" customHeight="1">
      <c r="G62" s="675" t="s">
        <v>952</v>
      </c>
      <c r="H62" s="683">
        <v>4062811</v>
      </c>
      <c r="I62" s="683">
        <v>4958585</v>
      </c>
      <c r="J62" s="683">
        <v>5151559</v>
      </c>
      <c r="K62" s="683">
        <v>4044000</v>
      </c>
      <c r="L62"/>
    </row>
    <row r="63" spans="7:14" ht="13.5" customHeight="1">
      <c r="G63" s="679" t="s">
        <v>955</v>
      </c>
      <c r="H63" s="684">
        <v>17564591</v>
      </c>
      <c r="I63" s="684">
        <v>18566845</v>
      </c>
      <c r="J63" s="684">
        <v>19703003</v>
      </c>
      <c r="K63" s="684">
        <v>13223650</v>
      </c>
      <c r="L63"/>
      <c r="N63" s="173"/>
    </row>
    <row r="64" spans="7:14" ht="15">
      <c r="L64"/>
      <c r="N64" s="174"/>
    </row>
    <row r="65" spans="7:15" ht="15">
      <c r="G65" s="114" t="s">
        <v>683</v>
      </c>
      <c r="L65"/>
      <c r="N65" s="174"/>
    </row>
    <row r="66" spans="7:15" ht="39.75" customHeight="1">
      <c r="G66" s="1602" t="s">
        <v>750</v>
      </c>
      <c r="H66" s="1602"/>
      <c r="I66" s="1602"/>
      <c r="J66" s="1602"/>
      <c r="K66" s="1602"/>
      <c r="L66" s="1602"/>
      <c r="M66" s="1602"/>
      <c r="N66" s="174"/>
    </row>
    <row r="67" spans="7:15" ht="15">
      <c r="N67" s="174"/>
    </row>
    <row r="68" spans="7:15" ht="15">
      <c r="H68" s="223"/>
      <c r="I68" s="223"/>
      <c r="J68" s="223"/>
      <c r="K68" s="223"/>
      <c r="N68" s="174"/>
    </row>
    <row r="69" spans="7:15" ht="15" customHeight="1">
      <c r="H69"/>
      <c r="I69"/>
      <c r="J69" s="223"/>
      <c r="K69" s="223"/>
      <c r="L69" s="222"/>
      <c r="N69" s="174"/>
    </row>
    <row r="70" spans="7:15" ht="15" customHeight="1">
      <c r="H70"/>
      <c r="I70"/>
      <c r="J70" s="221"/>
      <c r="K70" s="221"/>
      <c r="L70" s="221"/>
      <c r="N70" s="174"/>
      <c r="O70" s="174"/>
    </row>
    <row r="71" spans="7:15" ht="15">
      <c r="H71"/>
      <c r="I71"/>
      <c r="J71" s="222"/>
      <c r="K71" s="221"/>
      <c r="L71" s="221"/>
      <c r="M71" s="168"/>
    </row>
    <row r="72" spans="7:15" ht="14.25" customHeight="1"/>
    <row r="73" spans="7:15" ht="14.25" customHeight="1"/>
  </sheetData>
  <sheetProtection algorithmName="SHA-512" hashValue="+CuIi9oVg2XppXIcuaTpmQiX9Ok7h3ojgaz8elsOgMmAxZf9D+g+L4/k8Va7+w183vLsdHHxDDZ1zdJlzHoy6g==" saltValue="BWHof4/TabHzlTtGO79zrw==" spinCount="100000" sheet="1" objects="1" scenarios="1"/>
  <mergeCells count="5">
    <mergeCell ref="G8:M10"/>
    <mergeCell ref="G66:M66"/>
    <mergeCell ref="H37:I37"/>
    <mergeCell ref="J37:K37"/>
    <mergeCell ref="L37:M37"/>
  </mergeCells>
  <pageMargins left="0.7" right="0.7" top="0.75" bottom="0.75" header="0.3" footer="0.3"/>
  <pageSetup paperSize="8" scale="73"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DA876-329A-4BDB-A2DC-FC42B0113857}">
  <sheetPr>
    <tabColor rgb="FF51883E"/>
    <pageSetUpPr fitToPage="1"/>
  </sheetPr>
  <dimension ref="A1:V121"/>
  <sheetViews>
    <sheetView showGridLines="0" topLeftCell="A30" zoomScale="85" zoomScaleNormal="85" workbookViewId="0">
      <selection activeCell="K62" sqref="K62"/>
    </sheetView>
  </sheetViews>
  <sheetFormatPr defaultColWidth="0" defaultRowHeight="17.25" customHeight="1" zeroHeight="1"/>
  <cols>
    <col min="1" max="1" width="3.7109375" style="3" customWidth="1"/>
    <col min="2" max="5" width="10.28515625" style="3" customWidth="1"/>
    <col min="6" max="6" width="3.7109375" style="3" customWidth="1"/>
    <col min="7" max="7" width="70.42578125" style="3" customWidth="1"/>
    <col min="8" max="11" width="30.7109375" style="3" customWidth="1"/>
    <col min="12" max="12" width="28.140625" style="3" customWidth="1"/>
    <col min="13" max="13" width="12.7109375" style="3" customWidth="1"/>
    <col min="14" max="22" width="0" style="3" hidden="1" customWidth="1"/>
    <col min="23" max="16384" width="9.85546875" style="3" hidden="1"/>
  </cols>
  <sheetData>
    <row r="1" spans="2:13" ht="17.25" customHeight="1">
      <c r="G1" s="38"/>
      <c r="H1" s="38"/>
      <c r="I1" s="38"/>
      <c r="J1" s="38"/>
      <c r="K1" s="38"/>
      <c r="L1" s="38"/>
    </row>
    <row r="2" spans="2:13" ht="17.25" customHeight="1">
      <c r="G2" s="38"/>
      <c r="H2" s="38"/>
      <c r="I2" s="38"/>
      <c r="J2" s="38"/>
      <c r="K2" s="38"/>
      <c r="L2" s="38"/>
    </row>
    <row r="3" spans="2:13" ht="17.25" customHeight="1">
      <c r="G3" s="38"/>
      <c r="H3" s="38"/>
      <c r="I3" s="38"/>
      <c r="J3" s="38"/>
      <c r="K3" s="38"/>
      <c r="L3" s="38"/>
    </row>
    <row r="4" spans="2:13" customFormat="1" ht="17.25" customHeight="1">
      <c r="B4" s="219"/>
      <c r="C4" s="219"/>
      <c r="D4" s="219"/>
      <c r="E4" s="219"/>
      <c r="G4" s="164"/>
      <c r="H4" s="164"/>
      <c r="I4" s="164"/>
      <c r="J4" s="164"/>
      <c r="K4" s="164"/>
      <c r="L4" s="164"/>
      <c r="M4" s="35"/>
    </row>
    <row r="5" spans="2:13" customFormat="1" ht="17.25" customHeight="1">
      <c r="B5" s="154" t="s">
        <v>0</v>
      </c>
      <c r="C5" s="164"/>
      <c r="D5" s="164"/>
      <c r="E5" s="164"/>
      <c r="F5" s="38"/>
      <c r="G5" s="154" t="s">
        <v>684</v>
      </c>
      <c r="H5" s="164"/>
      <c r="I5" s="164"/>
      <c r="J5" s="164"/>
      <c r="K5" s="164"/>
      <c r="L5" s="164"/>
      <c r="M5" s="35"/>
    </row>
    <row r="6" spans="2:13" customFormat="1" ht="17.25" customHeight="1" thickBot="1">
      <c r="B6" s="191"/>
      <c r="C6" s="191"/>
      <c r="D6" s="191"/>
      <c r="E6" s="191"/>
      <c r="G6" s="180"/>
      <c r="H6" s="180"/>
      <c r="I6" s="180"/>
      <c r="J6" s="180"/>
      <c r="K6" s="180"/>
      <c r="L6" s="180"/>
      <c r="M6" s="35"/>
    </row>
    <row r="7" spans="2:13" ht="17.25" customHeight="1">
      <c r="G7" s="38"/>
      <c r="H7" s="38"/>
      <c r="I7" s="38"/>
      <c r="J7" s="38"/>
      <c r="K7" s="38"/>
      <c r="L7" s="38"/>
    </row>
    <row r="8" spans="2:13" ht="17.25" customHeight="1">
      <c r="G8" s="1585" t="s">
        <v>1208</v>
      </c>
      <c r="H8" s="1585"/>
      <c r="I8" s="1585"/>
      <c r="J8" s="1585"/>
      <c r="K8" s="1585"/>
      <c r="L8" s="1585"/>
    </row>
    <row r="9" spans="2:13" ht="17.25" customHeight="1">
      <c r="G9" s="1585"/>
      <c r="H9" s="1585"/>
      <c r="I9" s="1585"/>
      <c r="J9" s="1585"/>
      <c r="K9" s="1585"/>
      <c r="L9" s="1585"/>
    </row>
    <row r="10" spans="2:13" ht="17.25" customHeight="1">
      <c r="G10" s="1585"/>
      <c r="H10" s="1585"/>
      <c r="I10" s="1585"/>
      <c r="J10" s="1585"/>
      <c r="K10" s="1585"/>
      <c r="L10" s="1585"/>
    </row>
    <row r="11" spans="2:13" ht="17.25" customHeight="1">
      <c r="G11" s="1585"/>
      <c r="H11" s="1585"/>
      <c r="I11" s="1585"/>
      <c r="J11" s="1585"/>
      <c r="K11" s="1585"/>
      <c r="L11" s="1585"/>
    </row>
    <row r="12" spans="2:13" ht="17.25" customHeight="1">
      <c r="G12" s="1585"/>
      <c r="H12" s="1585"/>
      <c r="I12" s="1585"/>
      <c r="J12" s="1585"/>
      <c r="K12" s="1585"/>
      <c r="L12" s="1585"/>
    </row>
    <row r="13" spans="2:13" ht="17.25" customHeight="1">
      <c r="G13" s="696"/>
      <c r="H13" s="696"/>
      <c r="I13" s="696"/>
      <c r="J13" s="696"/>
      <c r="K13" s="696"/>
      <c r="L13" s="696"/>
    </row>
    <row r="14" spans="2:13" ht="17.25" customHeight="1">
      <c r="G14" s="696"/>
      <c r="H14" s="696"/>
      <c r="I14" s="696"/>
      <c r="J14" s="696"/>
      <c r="K14" s="696"/>
      <c r="L14" s="696"/>
    </row>
    <row r="15" spans="2:13" ht="15" customHeight="1">
      <c r="G15" s="114" t="s">
        <v>685</v>
      </c>
      <c r="H15" s="38"/>
      <c r="I15" s="38"/>
      <c r="J15" s="38"/>
      <c r="K15" s="38"/>
      <c r="L15" s="38"/>
    </row>
    <row r="16" spans="2:13" ht="15" customHeight="1">
      <c r="G16" s="114" t="s">
        <v>688</v>
      </c>
      <c r="H16" s="38"/>
      <c r="I16" s="38"/>
      <c r="J16" s="38"/>
      <c r="K16" s="38"/>
      <c r="L16" s="38"/>
    </row>
    <row r="17" spans="7:12" ht="15" customHeight="1">
      <c r="G17" s="517" t="s">
        <v>969</v>
      </c>
      <c r="H17" s="268"/>
      <c r="I17" s="268"/>
      <c r="J17" s="268"/>
      <c r="K17" s="268"/>
      <c r="L17" s="268"/>
    </row>
    <row r="18" spans="7:12" ht="15" customHeight="1">
      <c r="G18" s="697" t="s">
        <v>968</v>
      </c>
      <c r="H18" s="698" t="s">
        <v>395</v>
      </c>
      <c r="I18" s="698" t="s">
        <v>401</v>
      </c>
      <c r="J18" s="698" t="s">
        <v>402</v>
      </c>
      <c r="K18" s="698" t="s">
        <v>403</v>
      </c>
      <c r="L18" s="699" t="s">
        <v>404</v>
      </c>
    </row>
    <row r="19" spans="7:12" ht="15" customHeight="1">
      <c r="G19" s="675" t="s">
        <v>963</v>
      </c>
      <c r="H19" s="882">
        <v>1759</v>
      </c>
      <c r="I19" s="882">
        <v>1865</v>
      </c>
      <c r="J19" s="882">
        <v>1917</v>
      </c>
      <c r="K19" s="882">
        <v>1955</v>
      </c>
      <c r="L19" s="882">
        <v>1634</v>
      </c>
    </row>
    <row r="20" spans="7:12" ht="15" customHeight="1">
      <c r="G20" s="677" t="s">
        <v>964</v>
      </c>
      <c r="H20" s="883">
        <f>73.6+4.86+4.05</f>
        <v>82.509999999999991</v>
      </c>
      <c r="I20" s="883">
        <v>96</v>
      </c>
      <c r="J20" s="883">
        <v>79</v>
      </c>
      <c r="K20" s="883">
        <v>47.6</v>
      </c>
      <c r="L20" s="883">
        <v>58.79</v>
      </c>
    </row>
    <row r="21" spans="7:12" ht="15" customHeight="1">
      <c r="G21" s="700" t="s">
        <v>1359</v>
      </c>
      <c r="H21" s="884">
        <f>+H72-H70</f>
        <v>526.40340000000003</v>
      </c>
      <c r="I21" s="884">
        <f>+J72</f>
        <v>502</v>
      </c>
      <c r="J21" s="884">
        <v>0</v>
      </c>
      <c r="K21" s="884">
        <v>0</v>
      </c>
      <c r="L21" s="884">
        <v>0</v>
      </c>
    </row>
    <row r="22" spans="7:12" ht="15" customHeight="1">
      <c r="G22" s="702" t="s">
        <v>400</v>
      </c>
      <c r="H22" s="885">
        <f>SUM(H19:H21)</f>
        <v>2367.9133999999999</v>
      </c>
      <c r="I22" s="885">
        <f>SUM(I19:I21)</f>
        <v>2463</v>
      </c>
      <c r="J22" s="885">
        <f>SUM(J19:J21)</f>
        <v>1996</v>
      </c>
      <c r="K22" s="885">
        <f>SUM(K19:K21)</f>
        <v>2002.6</v>
      </c>
      <c r="L22" s="885">
        <f>SUM(L19:L21)</f>
        <v>1692.79</v>
      </c>
    </row>
    <row r="23" spans="7:12" ht="15" customHeight="1">
      <c r="G23" s="703" t="s">
        <v>966</v>
      </c>
      <c r="H23" s="704"/>
      <c r="I23" s="704"/>
      <c r="J23" s="704"/>
      <c r="K23" s="704"/>
      <c r="L23" s="705"/>
    </row>
    <row r="24" spans="7:12" ht="15" customHeight="1">
      <c r="G24" s="675" t="s">
        <v>963</v>
      </c>
      <c r="H24" s="882">
        <v>102624</v>
      </c>
      <c r="I24" s="882">
        <v>97575</v>
      </c>
      <c r="J24" s="882">
        <v>96503</v>
      </c>
      <c r="K24" s="882">
        <v>85530</v>
      </c>
      <c r="L24" s="882">
        <v>35057</v>
      </c>
    </row>
    <row r="25" spans="7:12" ht="15" customHeight="1">
      <c r="G25" s="677" t="s">
        <v>964</v>
      </c>
      <c r="H25" s="883">
        <v>0</v>
      </c>
      <c r="I25" s="883">
        <v>0</v>
      </c>
      <c r="J25" s="883">
        <v>0</v>
      </c>
      <c r="K25" s="883">
        <v>0</v>
      </c>
      <c r="L25" s="883">
        <v>0</v>
      </c>
    </row>
    <row r="26" spans="7:12" ht="15" customHeight="1">
      <c r="G26" s="700" t="s">
        <v>965</v>
      </c>
      <c r="H26" s="886">
        <v>1340.6</v>
      </c>
      <c r="I26" s="886">
        <v>1167</v>
      </c>
      <c r="J26" s="887">
        <v>1098</v>
      </c>
      <c r="K26" s="886">
        <f>-L26</f>
        <v>0</v>
      </c>
      <c r="L26" s="886">
        <v>0</v>
      </c>
    </row>
    <row r="27" spans="7:12" ht="15" customHeight="1">
      <c r="G27" s="702" t="s">
        <v>400</v>
      </c>
      <c r="H27" s="885">
        <f>SUM(H24:H26)</f>
        <v>103964.6</v>
      </c>
      <c r="I27" s="885">
        <f>SUM(I24:I26)</f>
        <v>98742</v>
      </c>
      <c r="J27" s="885">
        <f>SUM(J24:J26)</f>
        <v>97601</v>
      </c>
      <c r="K27" s="885">
        <f>SUM(K24:K26)</f>
        <v>85530</v>
      </c>
      <c r="L27" s="885">
        <f>SUM(L24:L26)</f>
        <v>35057</v>
      </c>
    </row>
    <row r="28" spans="7:12" ht="15" customHeight="1">
      <c r="G28" s="703" t="s">
        <v>967</v>
      </c>
      <c r="H28" s="708"/>
      <c r="I28" s="709"/>
      <c r="J28" s="709"/>
      <c r="K28" s="709"/>
      <c r="L28" s="710"/>
    </row>
    <row r="29" spans="7:12" ht="15" customHeight="1">
      <c r="G29" s="1415" t="s">
        <v>1394</v>
      </c>
      <c r="H29" s="1414">
        <f>H19+H20+H24+H25</f>
        <v>104465.51</v>
      </c>
      <c r="I29" s="1414">
        <f>I19+I20+I24+I25</f>
        <v>99536</v>
      </c>
      <c r="J29" s="1414">
        <f>J19+J20+J24+J25</f>
        <v>98499</v>
      </c>
      <c r="K29" s="1414">
        <f>K19+K20+K24+K25</f>
        <v>87532.6</v>
      </c>
      <c r="L29" s="1416">
        <f>L19+L20+L24+L25</f>
        <v>36749.79</v>
      </c>
    </row>
    <row r="30" spans="7:12" ht="15" customHeight="1">
      <c r="G30" s="1417" t="s">
        <v>977</v>
      </c>
      <c r="H30" s="1294">
        <f>+H27+H22</f>
        <v>106332.51340000001</v>
      </c>
      <c r="I30" s="1294">
        <f>+I27+I22</f>
        <v>101205</v>
      </c>
      <c r="J30" s="1294">
        <f>+J27+J22</f>
        <v>99597</v>
      </c>
      <c r="K30" s="1294">
        <f>+K27+K22</f>
        <v>87532.6</v>
      </c>
      <c r="L30" s="1294">
        <f>+L27+L22</f>
        <v>36749.79</v>
      </c>
    </row>
    <row r="31" spans="7:12" ht="15" customHeight="1">
      <c r="G31" s="685" t="s">
        <v>1209</v>
      </c>
      <c r="H31" s="686"/>
      <c r="I31" s="686"/>
      <c r="J31" s="686"/>
      <c r="K31" s="686"/>
      <c r="L31" s="686"/>
    </row>
    <row r="32" spans="7:12" ht="15" customHeight="1">
      <c r="G32" s="64"/>
      <c r="H32" s="175"/>
      <c r="I32" s="175"/>
      <c r="J32" s="1461"/>
      <c r="K32" s="175"/>
      <c r="L32" s="175"/>
    </row>
    <row r="33" spans="7:12" ht="15" customHeight="1">
      <c r="G33" s="153" t="s">
        <v>557</v>
      </c>
      <c r="H33" s="175"/>
      <c r="I33" s="175"/>
      <c r="J33" s="1459"/>
      <c r="K33" s="1460"/>
      <c r="L33" s="1460"/>
    </row>
    <row r="34" spans="7:12" ht="15" customHeight="1">
      <c r="G34" s="153" t="s">
        <v>558</v>
      </c>
      <c r="H34" s="175"/>
      <c r="I34" s="175"/>
      <c r="J34" s="175"/>
      <c r="K34" s="175"/>
      <c r="L34"/>
    </row>
    <row r="35" spans="7:12" ht="15" customHeight="1">
      <c r="G35" s="517" t="s">
        <v>690</v>
      </c>
      <c r="H35" s="268"/>
      <c r="I35" s="268"/>
      <c r="J35" s="268"/>
      <c r="K35" s="268"/>
      <c r="L35"/>
    </row>
    <row r="36" spans="7:12" ht="15" customHeight="1">
      <c r="G36" s="697" t="s">
        <v>691</v>
      </c>
      <c r="H36" s="711" t="s">
        <v>395</v>
      </c>
      <c r="I36" s="711" t="s">
        <v>401</v>
      </c>
      <c r="J36" s="711" t="s">
        <v>402</v>
      </c>
      <c r="K36" s="711" t="s">
        <v>403</v>
      </c>
      <c r="L36"/>
    </row>
    <row r="37" spans="7:12" ht="15" customHeight="1">
      <c r="G37" s="675" t="s">
        <v>866</v>
      </c>
      <c r="H37" s="712">
        <v>361924.87</v>
      </c>
      <c r="I37" s="712">
        <v>338261</v>
      </c>
      <c r="J37" s="712">
        <v>347128</v>
      </c>
      <c r="K37" s="712">
        <v>261198</v>
      </c>
      <c r="L37"/>
    </row>
    <row r="38" spans="7:12" ht="15" customHeight="1">
      <c r="G38" s="677" t="s">
        <v>867</v>
      </c>
      <c r="H38" s="713">
        <v>498.5</v>
      </c>
      <c r="I38" s="713">
        <v>472</v>
      </c>
      <c r="J38" s="713">
        <v>472</v>
      </c>
      <c r="K38" s="713">
        <v>404</v>
      </c>
      <c r="L38"/>
    </row>
    <row r="39" spans="7:12" ht="15" customHeight="1">
      <c r="G39" s="571" t="s">
        <v>692</v>
      </c>
      <c r="H39" s="714">
        <f>77.5+12.8+8901+129997</f>
        <v>138988.29999999999</v>
      </c>
      <c r="I39" s="714">
        <v>129074</v>
      </c>
      <c r="J39" s="714">
        <v>133723</v>
      </c>
      <c r="K39" s="714">
        <v>95674</v>
      </c>
      <c r="L39"/>
    </row>
    <row r="40" spans="7:12" ht="15" customHeight="1">
      <c r="G40" s="1625"/>
      <c r="H40" s="1626"/>
      <c r="I40" s="1626"/>
      <c r="J40" s="1626"/>
      <c r="K40" s="1626"/>
      <c r="L40"/>
    </row>
    <row r="41" spans="7:12" ht="15" customHeight="1">
      <c r="G41"/>
      <c r="H41"/>
      <c r="I41"/>
      <c r="J41"/>
      <c r="K41"/>
      <c r="L41"/>
    </row>
    <row r="42" spans="7:12" ht="15" customHeight="1">
      <c r="G42" s="114" t="s">
        <v>685</v>
      </c>
      <c r="H42" s="176"/>
      <c r="I42" s="177"/>
      <c r="J42" s="178"/>
      <c r="K42" s="178"/>
      <c r="L42" s="178"/>
    </row>
    <row r="43" spans="7:12" ht="15" customHeight="1">
      <c r="G43" s="517" t="s">
        <v>844</v>
      </c>
      <c r="H43" s="268"/>
      <c r="I43" s="268"/>
      <c r="J43" s="268"/>
      <c r="K43" s="268"/>
      <c r="L43" s="268"/>
    </row>
    <row r="44" spans="7:12" ht="15" customHeight="1">
      <c r="G44" s="697" t="s">
        <v>752</v>
      </c>
      <c r="H44" s="711" t="s">
        <v>395</v>
      </c>
      <c r="I44" s="711" t="s">
        <v>401</v>
      </c>
      <c r="J44" s="711" t="s">
        <v>402</v>
      </c>
      <c r="K44" s="711" t="s">
        <v>403</v>
      </c>
      <c r="L44" s="674" t="s">
        <v>404</v>
      </c>
    </row>
    <row r="45" spans="7:12" ht="15" customHeight="1">
      <c r="G45" s="700" t="s">
        <v>732</v>
      </c>
      <c r="H45" s="888">
        <f>1560.12+181.8+9.8+1.8</f>
        <v>1753.5199999999998</v>
      </c>
      <c r="I45" s="888">
        <v>1860</v>
      </c>
      <c r="J45" s="888">
        <v>1903</v>
      </c>
      <c r="K45" s="888">
        <v>1950.3700000000001</v>
      </c>
      <c r="L45" s="888">
        <v>1632</v>
      </c>
    </row>
    <row r="46" spans="7:12" ht="15" customHeight="1">
      <c r="G46" s="677" t="s">
        <v>733</v>
      </c>
      <c r="H46" s="889">
        <v>1.8</v>
      </c>
      <c r="I46" s="889">
        <v>0</v>
      </c>
      <c r="J46" s="889">
        <v>11</v>
      </c>
      <c r="K46" s="889">
        <v>0</v>
      </c>
      <c r="L46" s="889">
        <v>0</v>
      </c>
    </row>
    <row r="47" spans="7:12" ht="15" customHeight="1">
      <c r="G47" s="700" t="s">
        <v>734</v>
      </c>
      <c r="H47" s="888">
        <v>3.44</v>
      </c>
      <c r="I47" s="888">
        <v>4.4400000000000004</v>
      </c>
      <c r="J47" s="888">
        <v>2.9</v>
      </c>
      <c r="K47" s="888">
        <v>2.7759999999999998</v>
      </c>
      <c r="L47" s="888">
        <v>0.98</v>
      </c>
    </row>
    <row r="48" spans="7:12" ht="15" customHeight="1">
      <c r="G48" s="677" t="s">
        <v>736</v>
      </c>
      <c r="H48" s="889">
        <v>0</v>
      </c>
      <c r="I48" s="889">
        <v>0</v>
      </c>
      <c r="J48" s="889" t="s">
        <v>754</v>
      </c>
      <c r="K48" s="889" t="s">
        <v>754</v>
      </c>
      <c r="L48" s="889" t="s">
        <v>754</v>
      </c>
    </row>
    <row r="49" spans="7:12" ht="15" customHeight="1">
      <c r="G49" s="700" t="s">
        <v>737</v>
      </c>
      <c r="H49" s="888">
        <v>0</v>
      </c>
      <c r="I49" s="888">
        <v>0</v>
      </c>
      <c r="J49" s="888" t="s">
        <v>754</v>
      </c>
      <c r="K49" s="888" t="s">
        <v>754</v>
      </c>
      <c r="L49" s="888" t="s">
        <v>754</v>
      </c>
    </row>
    <row r="50" spans="7:12" ht="15" customHeight="1">
      <c r="G50" s="677" t="s">
        <v>978</v>
      </c>
      <c r="H50" s="890">
        <v>0</v>
      </c>
      <c r="I50" s="890">
        <v>1.05</v>
      </c>
      <c r="J50" s="890" t="s">
        <v>754</v>
      </c>
      <c r="K50" s="890">
        <v>1.425</v>
      </c>
      <c r="L50" s="890">
        <v>1</v>
      </c>
    </row>
    <row r="51" spans="7:12" ht="15" customHeight="1">
      <c r="G51" s="706" t="s">
        <v>753</v>
      </c>
      <c r="H51" s="891">
        <f>SUM(H45:H50)</f>
        <v>1758.7599999999998</v>
      </c>
      <c r="I51" s="891">
        <v>1865.49</v>
      </c>
      <c r="J51" s="892">
        <v>1916.91</v>
      </c>
      <c r="K51" s="892">
        <v>1954.5910000000001</v>
      </c>
      <c r="L51" s="893">
        <v>1634</v>
      </c>
    </row>
    <row r="52" spans="7:12" ht="15" customHeight="1">
      <c r="G52" s="160"/>
      <c r="H52" s="176"/>
      <c r="I52" s="177"/>
      <c r="J52" s="178"/>
      <c r="K52" s="178"/>
      <c r="L52" s="178"/>
    </row>
    <row r="53" spans="7:12" ht="15" customHeight="1">
      <c r="G53" s="160"/>
      <c r="H53" s="176"/>
      <c r="I53" s="177"/>
      <c r="J53" s="178"/>
      <c r="K53" s="178"/>
      <c r="L53" s="178"/>
    </row>
    <row r="54" spans="7:12" ht="15" customHeight="1">
      <c r="G54" s="114" t="s">
        <v>686</v>
      </c>
      <c r="H54" s="176"/>
      <c r="I54" s="177"/>
      <c r="J54" s="178"/>
      <c r="K54" s="178"/>
      <c r="L54" s="178"/>
    </row>
    <row r="55" spans="7:12" ht="15" customHeight="1">
      <c r="G55" s="517" t="s">
        <v>845</v>
      </c>
      <c r="H55" s="268"/>
      <c r="I55" s="268"/>
      <c r="J55" s="268"/>
      <c r="K55" s="268"/>
      <c r="L55" s="268"/>
    </row>
    <row r="56" spans="7:12" ht="15" customHeight="1">
      <c r="G56" s="697" t="s">
        <v>752</v>
      </c>
      <c r="H56" s="711" t="s">
        <v>395</v>
      </c>
      <c r="I56" s="711" t="s">
        <v>401</v>
      </c>
      <c r="J56" s="711" t="s">
        <v>402</v>
      </c>
      <c r="K56" s="711" t="s">
        <v>403</v>
      </c>
      <c r="L56" s="674" t="s">
        <v>404</v>
      </c>
    </row>
    <row r="57" spans="7:12" ht="15" customHeight="1">
      <c r="G57" s="700" t="s">
        <v>739</v>
      </c>
      <c r="H57" s="701">
        <v>83</v>
      </c>
      <c r="I57" s="701">
        <v>95.5</v>
      </c>
      <c r="J57" s="701">
        <v>79</v>
      </c>
      <c r="K57" s="701">
        <v>48</v>
      </c>
      <c r="L57" s="701">
        <v>58.79</v>
      </c>
    </row>
    <row r="58" spans="7:12" ht="15" customHeight="1">
      <c r="G58" s="677" t="s">
        <v>740</v>
      </c>
      <c r="H58" s="716">
        <v>83</v>
      </c>
      <c r="I58" s="716">
        <v>95.5</v>
      </c>
      <c r="J58" s="716">
        <v>79</v>
      </c>
      <c r="K58" s="716">
        <v>48</v>
      </c>
      <c r="L58" s="716">
        <v>58.79</v>
      </c>
    </row>
    <row r="59" spans="7:12" ht="15" customHeight="1">
      <c r="G59" s="706" t="s">
        <v>755</v>
      </c>
      <c r="H59" s="707">
        <f>H51+H58</f>
        <v>1841.7599999999998</v>
      </c>
      <c r="I59" s="707">
        <f>I51+I58</f>
        <v>1960.99</v>
      </c>
      <c r="J59" s="707">
        <f>J51+J58</f>
        <v>1995.91</v>
      </c>
      <c r="K59" s="707">
        <f>K51+K58</f>
        <v>2002.5910000000001</v>
      </c>
      <c r="L59" s="707">
        <f>L51+L58</f>
        <v>1692.79</v>
      </c>
    </row>
    <row r="60" spans="7:12" ht="15" customHeight="1">
      <c r="G60" s="38"/>
      <c r="H60" s="38"/>
      <c r="I60" s="168"/>
      <c r="J60" s="38"/>
      <c r="K60" s="38"/>
      <c r="L60" s="38"/>
    </row>
    <row r="61" spans="7:12" ht="15" customHeight="1">
      <c r="G61" s="38"/>
      <c r="H61" s="38"/>
      <c r="I61" s="38"/>
      <c r="J61" s="38"/>
      <c r="K61" s="38"/>
      <c r="L61" s="38"/>
    </row>
    <row r="62" spans="7:12" ht="15" customHeight="1">
      <c r="G62" s="114" t="s">
        <v>687</v>
      </c>
      <c r="H62" s="38"/>
      <c r="I62" s="38"/>
      <c r="J62"/>
      <c r="K62" s="38"/>
      <c r="L62" s="38"/>
    </row>
    <row r="63" spans="7:12" ht="15" customHeight="1">
      <c r="G63" s="517" t="s">
        <v>1091</v>
      </c>
      <c r="H63" s="268"/>
      <c r="I63" s="268"/>
      <c r="J63" s="267"/>
      <c r="K63" s="268"/>
      <c r="L63" s="60"/>
    </row>
    <row r="64" spans="7:12" ht="15" customHeight="1">
      <c r="G64" s="697"/>
      <c r="H64" s="1605" t="s">
        <v>395</v>
      </c>
      <c r="I64" s="1606"/>
      <c r="J64" s="1605" t="s">
        <v>401</v>
      </c>
      <c r="K64" s="1606"/>
      <c r="L64" s="38"/>
    </row>
    <row r="65" spans="7:12" ht="30" customHeight="1">
      <c r="G65" s="717" t="s">
        <v>975</v>
      </c>
      <c r="H65" s="720" t="s">
        <v>752</v>
      </c>
      <c r="I65" s="721" t="s">
        <v>974</v>
      </c>
      <c r="J65" s="720" t="s">
        <v>752</v>
      </c>
      <c r="K65" s="721" t="s">
        <v>974</v>
      </c>
      <c r="L65" s="38"/>
    </row>
    <row r="66" spans="7:12" ht="15" customHeight="1">
      <c r="G66" s="700" t="s">
        <v>973</v>
      </c>
      <c r="H66" s="894">
        <f>0.0334+6.77</f>
        <v>6.8033999999999999</v>
      </c>
      <c r="I66" s="895">
        <v>6.8033999999999999</v>
      </c>
      <c r="J66" s="894">
        <v>0</v>
      </c>
      <c r="K66" s="894">
        <v>0</v>
      </c>
      <c r="L66" s="38"/>
    </row>
    <row r="67" spans="7:12" ht="15" customHeight="1">
      <c r="G67" s="677" t="s">
        <v>971</v>
      </c>
      <c r="H67" s="896">
        <v>79.5</v>
      </c>
      <c r="I67" s="897">
        <f>+H67+27.7</f>
        <v>107.2</v>
      </c>
      <c r="J67" s="896">
        <v>154</v>
      </c>
      <c r="K67" s="897">
        <f>+J67+19.08</f>
        <v>173.07999999999998</v>
      </c>
      <c r="L67" s="38"/>
    </row>
    <row r="68" spans="7:12" ht="15" customHeight="1">
      <c r="G68" s="700" t="s">
        <v>970</v>
      </c>
      <c r="H68" s="898">
        <f>342+38.3</f>
        <v>380.3</v>
      </c>
      <c r="I68" s="895">
        <f>+H68+0.73</f>
        <v>381.03000000000003</v>
      </c>
      <c r="J68" s="898">
        <v>0</v>
      </c>
      <c r="K68" s="899">
        <v>0</v>
      </c>
      <c r="L68" s="38"/>
    </row>
    <row r="69" spans="7:12" ht="15" customHeight="1">
      <c r="G69" s="677" t="s">
        <v>972</v>
      </c>
      <c r="H69" s="896">
        <v>59.8</v>
      </c>
      <c r="I69" s="897">
        <f>+H69</f>
        <v>59.8</v>
      </c>
      <c r="J69" s="896">
        <v>0</v>
      </c>
      <c r="K69" s="900">
        <v>0</v>
      </c>
      <c r="L69" s="38"/>
    </row>
    <row r="70" spans="7:12" ht="15" customHeight="1">
      <c r="G70" s="675" t="s">
        <v>1085</v>
      </c>
      <c r="H70" s="901">
        <v>122.51</v>
      </c>
      <c r="I70" s="895">
        <v>1312</v>
      </c>
      <c r="J70" s="901">
        <v>348</v>
      </c>
      <c r="K70" s="895">
        <v>1418</v>
      </c>
      <c r="L70" s="38"/>
    </row>
    <row r="71" spans="7:12" ht="15" customHeight="1">
      <c r="G71" s="677" t="s">
        <v>1072</v>
      </c>
      <c r="H71" s="902">
        <v>0</v>
      </c>
      <c r="I71" s="903">
        <v>486.84</v>
      </c>
      <c r="J71" s="902">
        <v>0</v>
      </c>
      <c r="K71" s="903">
        <v>475.75</v>
      </c>
      <c r="L71" s="38"/>
    </row>
    <row r="72" spans="7:12" ht="15" customHeight="1">
      <c r="G72" s="706" t="s">
        <v>743</v>
      </c>
      <c r="H72" s="904">
        <f>SUM(H66:H71)</f>
        <v>648.91340000000002</v>
      </c>
      <c r="I72" s="904">
        <f>SUM(I66:I71)</f>
        <v>2353.6734000000001</v>
      </c>
      <c r="J72" s="904">
        <f>SUM(J66:J71)</f>
        <v>502</v>
      </c>
      <c r="K72" s="904">
        <f>SUM(K66:K71)</f>
        <v>2066.83</v>
      </c>
      <c r="L72" s="38"/>
    </row>
    <row r="73" spans="7:12" ht="15" customHeight="1">
      <c r="G73" s="687" t="s">
        <v>1073</v>
      </c>
      <c r="H73" s="688"/>
      <c r="I73" s="689"/>
      <c r="J73" s="267"/>
      <c r="K73" s="267"/>
      <c r="L73" s="38"/>
    </row>
    <row r="74" spans="7:12" ht="15" customHeight="1">
      <c r="G74" s="687" t="s">
        <v>1242</v>
      </c>
      <c r="H74" s="688"/>
      <c r="I74" s="689"/>
      <c r="J74" s="267"/>
      <c r="K74" s="267"/>
      <c r="L74" s="38"/>
    </row>
    <row r="75" spans="7:12" ht="15" customHeight="1">
      <c r="G75" s="226" t="s">
        <v>976</v>
      </c>
      <c r="H75" s="225"/>
      <c r="I75" s="225"/>
      <c r="J75" s="225"/>
      <c r="K75" s="225"/>
      <c r="L75" s="225"/>
    </row>
    <row r="76" spans="7:12" ht="15" customHeight="1">
      <c r="G76" s="690"/>
      <c r="H76" s="688"/>
      <c r="I76" s="689"/>
      <c r="J76" s="267"/>
      <c r="K76" s="267"/>
      <c r="L76" s="38"/>
    </row>
    <row r="77" spans="7:12" ht="15" customHeight="1">
      <c r="G77" s="303"/>
      <c r="H77" s="691"/>
      <c r="I77" s="692"/>
      <c r="J77" s="267"/>
      <c r="K77" s="693"/>
      <c r="L77" s="178"/>
    </row>
    <row r="78" spans="7:12" ht="15" customHeight="1">
      <c r="G78" s="517" t="s">
        <v>979</v>
      </c>
      <c r="H78" s="691"/>
      <c r="I78" s="692"/>
      <c r="J78" s="693"/>
      <c r="K78" s="693"/>
      <c r="L78" s="178"/>
    </row>
    <row r="79" spans="7:12" ht="15" customHeight="1">
      <c r="G79" s="697"/>
      <c r="H79" s="711" t="s">
        <v>395</v>
      </c>
      <c r="I79" s="692"/>
      <c r="J79" s="693"/>
      <c r="K79" s="693"/>
      <c r="L79" s="178"/>
    </row>
    <row r="80" spans="7:12" customFormat="1" ht="15" customHeight="1">
      <c r="G80" s="722" t="s">
        <v>752</v>
      </c>
      <c r="H80" s="573"/>
      <c r="I80" s="267"/>
      <c r="J80" s="267"/>
      <c r="K80" s="267"/>
    </row>
    <row r="81" spans="7:12" ht="15" customHeight="1">
      <c r="G81" s="700" t="s">
        <v>961</v>
      </c>
      <c r="H81" s="719">
        <v>260</v>
      </c>
      <c r="I81" s="692"/>
      <c r="J81" s="693"/>
      <c r="K81" s="693"/>
      <c r="L81" s="178"/>
    </row>
    <row r="82" spans="7:12" ht="15" customHeight="1">
      <c r="G82" s="722" t="s">
        <v>803</v>
      </c>
      <c r="H82" s="718"/>
      <c r="I82" s="692"/>
      <c r="J82" s="693"/>
      <c r="K82" s="693"/>
      <c r="L82" s="178"/>
    </row>
    <row r="83" spans="7:12" ht="15" customHeight="1">
      <c r="G83" s="700" t="s">
        <v>962</v>
      </c>
      <c r="H83" s="719">
        <v>13415</v>
      </c>
      <c r="I83" s="692"/>
      <c r="J83" s="693"/>
      <c r="K83" s="693"/>
      <c r="L83" s="178"/>
    </row>
    <row r="84" spans="7:12" ht="15" customHeight="1">
      <c r="G84" s="905" t="s">
        <v>676</v>
      </c>
      <c r="H84" s="718"/>
      <c r="I84" s="692"/>
      <c r="J84" s="693"/>
      <c r="K84" s="693"/>
      <c r="L84" s="178"/>
    </row>
    <row r="85" spans="7:12" ht="15" customHeight="1">
      <c r="G85" s="706" t="s">
        <v>800</v>
      </c>
      <c r="H85" s="723">
        <f>+(H83/2)+H81</f>
        <v>6967.5</v>
      </c>
      <c r="I85" s="692"/>
      <c r="J85" s="693"/>
      <c r="K85" s="693"/>
      <c r="L85" s="178"/>
    </row>
    <row r="86" spans="7:12" ht="15" customHeight="1">
      <c r="G86" s="160"/>
      <c r="H86" s="176"/>
      <c r="I86" s="177"/>
      <c r="J86" s="178"/>
      <c r="K86" s="178"/>
      <c r="L86" s="178"/>
    </row>
    <row r="87" spans="7:12" ht="15" customHeight="1">
      <c r="G87" s="160"/>
      <c r="H87" s="176"/>
      <c r="I87" s="177"/>
      <c r="J87" s="178"/>
      <c r="K87" s="178"/>
      <c r="L87"/>
    </row>
    <row r="88" spans="7:12" ht="15" customHeight="1">
      <c r="G88" s="114" t="s">
        <v>756</v>
      </c>
      <c r="H88" s="38"/>
      <c r="I88" s="38"/>
      <c r="J88" s="38"/>
      <c r="K88" s="38"/>
      <c r="L88"/>
    </row>
    <row r="89" spans="7:12" ht="15" customHeight="1">
      <c r="G89" s="517" t="s">
        <v>1395</v>
      </c>
      <c r="H89" s="694"/>
      <c r="I89" s="694"/>
      <c r="J89" s="694"/>
      <c r="K89" s="694"/>
      <c r="L89" s="267"/>
    </row>
    <row r="90" spans="7:12" ht="15" customHeight="1">
      <c r="G90" s="724" t="s">
        <v>676</v>
      </c>
      <c r="H90" s="725" t="s">
        <v>395</v>
      </c>
      <c r="I90" s="725" t="s">
        <v>401</v>
      </c>
      <c r="J90" s="725" t="s">
        <v>402</v>
      </c>
      <c r="K90" s="725" t="s">
        <v>403</v>
      </c>
      <c r="L90" s="267"/>
    </row>
    <row r="91" spans="7:12" ht="15" customHeight="1">
      <c r="G91" s="675" t="s">
        <v>953</v>
      </c>
      <c r="H91" s="726">
        <f>+$H$29/H99</f>
        <v>0.64888634217849328</v>
      </c>
      <c r="I91" s="726">
        <f>+$I$29/I99</f>
        <v>0.63268159975591776</v>
      </c>
      <c r="J91" s="726">
        <f>+$J$29/J99</f>
        <v>0.79908327586906258</v>
      </c>
      <c r="K91" s="726">
        <f>+$K$29/K99</f>
        <v>0.67808997033008755</v>
      </c>
      <c r="L91" s="267"/>
    </row>
    <row r="92" spans="7:12" ht="15" customHeight="1">
      <c r="G92" s="677" t="s">
        <v>1391</v>
      </c>
      <c r="H92" s="727">
        <f>+$H$29/H100</f>
        <v>2.2259098347382145E-2</v>
      </c>
      <c r="I92" s="727">
        <f>+$I$29/I100</f>
        <v>2.2456755921983439E-2</v>
      </c>
      <c r="J92" s="727">
        <f>+$J$29/J100</f>
        <v>2.334474270828191E-2</v>
      </c>
      <c r="K92" s="727">
        <f>+$K$29/K100</f>
        <v>2.1591449517024994E-2</v>
      </c>
      <c r="L92" s="267"/>
    </row>
    <row r="93" spans="7:12" ht="15" customHeight="1">
      <c r="G93" s="675" t="s">
        <v>1392</v>
      </c>
      <c r="H93" s="726">
        <f>+$H$29/H101</f>
        <v>2.5712618677068658E-2</v>
      </c>
      <c r="I93" s="726">
        <f>+$I$29/I101</f>
        <v>2.0073468539916126E-2</v>
      </c>
      <c r="J93" s="726">
        <f>+$J$29/J101</f>
        <v>1.9120231370736509E-2</v>
      </c>
      <c r="K93" s="726">
        <f>+$K$29/K101</f>
        <v>2.1645054401582594E-2</v>
      </c>
      <c r="L93" s="267"/>
    </row>
    <row r="94" spans="7:12" ht="15" customHeight="1">
      <c r="G94" s="679" t="s">
        <v>1393</v>
      </c>
      <c r="H94" s="1412">
        <f>+$H$29/H102</f>
        <v>5.9475059795016001E-3</v>
      </c>
      <c r="I94" s="1412">
        <f>+$I$29/I102</f>
        <v>5.3609538938898882E-3</v>
      </c>
      <c r="J94" s="1412">
        <f>+$J$29/J102</f>
        <v>4.9991871797410783E-3</v>
      </c>
      <c r="K94" s="1412">
        <f>+$K$29/K102</f>
        <v>6.6193978213276976E-3</v>
      </c>
      <c r="L94" s="267"/>
    </row>
    <row r="95" spans="7:12" ht="15" customHeight="1">
      <c r="G95" s="1413"/>
      <c r="H95" s="1413"/>
      <c r="I95" s="1413"/>
      <c r="J95" s="1413"/>
      <c r="K95" s="1413"/>
      <c r="L95" s="267"/>
    </row>
    <row r="96" spans="7:12" ht="15" customHeight="1">
      <c r="G96" s="267"/>
      <c r="H96" s="267"/>
      <c r="I96" s="267"/>
      <c r="J96" s="267"/>
      <c r="K96" s="267"/>
      <c r="L96" s="267"/>
    </row>
    <row r="97" spans="7:12" ht="15" customHeight="1">
      <c r="G97" s="517" t="s">
        <v>1390</v>
      </c>
      <c r="H97" s="267"/>
      <c r="I97" s="267"/>
      <c r="J97" s="267"/>
      <c r="K97" s="267"/>
      <c r="L97" s="267"/>
    </row>
    <row r="98" spans="7:12" ht="15" customHeight="1">
      <c r="G98" s="728" t="s">
        <v>680</v>
      </c>
      <c r="H98" s="729" t="s">
        <v>395</v>
      </c>
      <c r="I98" s="729" t="s">
        <v>401</v>
      </c>
      <c r="J98" s="729" t="s">
        <v>402</v>
      </c>
      <c r="K98" s="729" t="s">
        <v>403</v>
      </c>
      <c r="L98" s="267"/>
    </row>
    <row r="99" spans="7:12" ht="15" customHeight="1">
      <c r="G99" s="675" t="s">
        <v>953</v>
      </c>
      <c r="H99" s="681">
        <v>160992</v>
      </c>
      <c r="I99" s="681">
        <v>157324</v>
      </c>
      <c r="J99" s="681">
        <v>123265</v>
      </c>
      <c r="K99" s="681">
        <v>129087</v>
      </c>
      <c r="L99" s="267"/>
    </row>
    <row r="100" spans="7:12" ht="15" customHeight="1">
      <c r="G100" s="677" t="s">
        <v>1391</v>
      </c>
      <c r="H100" s="682">
        <v>4693160</v>
      </c>
      <c r="I100" s="682">
        <v>4432341</v>
      </c>
      <c r="J100" s="682">
        <v>4219322.5785716604</v>
      </c>
      <c r="K100" s="682">
        <v>4054040</v>
      </c>
      <c r="L100" s="267"/>
    </row>
    <row r="101" spans="7:12" ht="15" customHeight="1">
      <c r="G101" s="675" t="s">
        <v>1392</v>
      </c>
      <c r="H101" s="730">
        <v>4062811</v>
      </c>
      <c r="I101" s="730">
        <v>4958585</v>
      </c>
      <c r="J101" s="730">
        <v>5151559</v>
      </c>
      <c r="K101" s="730">
        <v>4044000</v>
      </c>
      <c r="L101" s="267"/>
    </row>
    <row r="102" spans="7:12" ht="15" customHeight="1">
      <c r="G102" s="679" t="s">
        <v>1393</v>
      </c>
      <c r="H102" s="684">
        <v>17564591</v>
      </c>
      <c r="I102" s="684">
        <v>18566845</v>
      </c>
      <c r="J102" s="684">
        <v>19703003</v>
      </c>
      <c r="K102" s="684">
        <v>13223650</v>
      </c>
      <c r="L102" s="267"/>
    </row>
    <row r="103" spans="7:12" ht="15" customHeight="1">
      <c r="G103" s="267"/>
      <c r="H103" s="267"/>
      <c r="I103" s="267"/>
      <c r="J103" s="267"/>
      <c r="K103" s="267"/>
      <c r="L103" s="267"/>
    </row>
    <row r="104" spans="7:12" ht="17.25" customHeight="1">
      <c r="G104" s="695" t="s">
        <v>757</v>
      </c>
      <c r="H104" s="695"/>
      <c r="I104" s="695"/>
      <c r="J104" s="695"/>
      <c r="K104" s="695"/>
      <c r="L104" s="695"/>
    </row>
    <row r="105" spans="7:12" ht="49.5" customHeight="1">
      <c r="G105" s="1515" t="s">
        <v>1210</v>
      </c>
      <c r="H105" s="1515"/>
      <c r="I105" s="1515"/>
      <c r="J105" s="1515"/>
      <c r="K105" s="1515"/>
      <c r="L105" s="1515"/>
    </row>
    <row r="106" spans="7:12" ht="72" customHeight="1">
      <c r="G106" s="1607" t="s">
        <v>1480</v>
      </c>
      <c r="H106" s="1607"/>
      <c r="I106" s="1607"/>
      <c r="J106" s="1607"/>
      <c r="K106" s="1607"/>
      <c r="L106" s="1607"/>
    </row>
    <row r="107" spans="7:12" ht="17.25" customHeight="1">
      <c r="G107" s="1608" t="s">
        <v>745</v>
      </c>
      <c r="H107" s="1608"/>
      <c r="I107" s="1608"/>
      <c r="J107" s="1608"/>
      <c r="K107" s="1608"/>
      <c r="L107" s="1608"/>
    </row>
    <row r="108" spans="7:12" ht="34.5" customHeight="1">
      <c r="G108" s="1607" t="s">
        <v>1012</v>
      </c>
      <c r="H108" s="1607"/>
      <c r="I108" s="1607"/>
      <c r="J108" s="1607"/>
      <c r="K108" s="1607"/>
      <c r="L108" s="1607"/>
    </row>
    <row r="109" spans="7:12" ht="17.25" customHeight="1">
      <c r="G109" s="1607" t="s">
        <v>1211</v>
      </c>
      <c r="H109" s="1607"/>
      <c r="I109" s="1607"/>
      <c r="J109" s="1607"/>
      <c r="K109" s="1607"/>
      <c r="L109" s="1607"/>
    </row>
    <row r="110" spans="7:12" ht="17.25" customHeight="1">
      <c r="H110" s="38"/>
      <c r="I110" s="38"/>
      <c r="J110" s="38"/>
      <c r="K110" s="38"/>
      <c r="L110" s="38"/>
    </row>
    <row r="111" spans="7:12" ht="17.25" customHeight="1">
      <c r="G111" s="695" t="s">
        <v>778</v>
      </c>
      <c r="H111" s="267"/>
      <c r="I111" s="267"/>
      <c r="J111" s="267"/>
      <c r="K111" s="267"/>
      <c r="L111" s="267"/>
    </row>
    <row r="112" spans="7:12" ht="34.5" customHeight="1">
      <c r="G112" s="1466" t="s">
        <v>762</v>
      </c>
      <c r="H112" s="1466"/>
      <c r="I112" s="1466"/>
      <c r="J112" s="1466"/>
      <c r="K112" s="1466"/>
      <c r="L112" s="1466"/>
    </row>
    <row r="113" spans="7:12" ht="34.5" customHeight="1">
      <c r="G113" s="1466" t="s">
        <v>1074</v>
      </c>
      <c r="H113" s="1466"/>
      <c r="I113" s="1466"/>
      <c r="J113" s="1466"/>
      <c r="K113" s="1466"/>
      <c r="L113" s="1466"/>
    </row>
    <row r="114" spans="7:12" ht="17.25" customHeight="1"/>
    <row r="115" spans="7:12" ht="17.25" customHeight="1"/>
    <row r="116" spans="7:12" ht="17.25" customHeight="1"/>
    <row r="117" spans="7:12" ht="17.25" customHeight="1"/>
    <row r="118" spans="7:12" ht="17.25" customHeight="1"/>
    <row r="119" spans="7:12" ht="17.25" customHeight="1"/>
    <row r="120" spans="7:12" ht="17.25" customHeight="1"/>
    <row r="121" spans="7:12" ht="17.25" customHeight="1"/>
  </sheetData>
  <sheetProtection algorithmName="SHA-512" hashValue="ZYJa2GjMqLRXRlN2fLQe/FM8/pHEgXXuw4P6ix8dHj83E1LAhIM0PtO/A1VGF4+E9pTD9eIegCQH9V/YoMqyGg==" saltValue="t6+VLXJNgL5rL4jOHXt/nA==" spinCount="100000" sheet="1" objects="1" scenarios="1"/>
  <mergeCells count="10">
    <mergeCell ref="G8:L12"/>
    <mergeCell ref="H64:I64"/>
    <mergeCell ref="J64:K64"/>
    <mergeCell ref="G112:L112"/>
    <mergeCell ref="G113:L113"/>
    <mergeCell ref="G108:L108"/>
    <mergeCell ref="G107:L107"/>
    <mergeCell ref="G109:L109"/>
    <mergeCell ref="G105:L105"/>
    <mergeCell ref="G106:L106"/>
  </mergeCells>
  <pageMargins left="0.7" right="0.7" top="0.46" bottom="0.75" header="0.3" footer="0.3"/>
  <pageSetup paperSize="8" scale="71"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08BDB-D5E7-4B05-B487-A3562D6DA903}">
  <sheetPr>
    <tabColor rgb="FF264D58"/>
    <pageSetUpPr fitToPage="1"/>
  </sheetPr>
  <dimension ref="A1:V298"/>
  <sheetViews>
    <sheetView showGridLines="0" zoomScale="85" zoomScaleNormal="85" workbookViewId="0">
      <selection activeCell="B9" sqref="B9"/>
    </sheetView>
  </sheetViews>
  <sheetFormatPr defaultColWidth="0" defaultRowHeight="15" zeroHeight="1"/>
  <cols>
    <col min="1" max="1" width="3.7109375" style="906" customWidth="1"/>
    <col min="2" max="5" width="10.28515625" style="906" customWidth="1"/>
    <col min="6" max="6" width="3.7109375" style="906" customWidth="1"/>
    <col min="7" max="7" width="62.7109375" style="906" customWidth="1"/>
    <col min="8" max="10" width="20.7109375" style="910" customWidth="1"/>
    <col min="11" max="19" width="20.7109375" style="906" customWidth="1"/>
    <col min="20" max="20" width="9.140625" style="906" customWidth="1"/>
    <col min="21" max="22" width="0" style="906" hidden="1" customWidth="1"/>
    <col min="23" max="28" width="9.140625" style="906" hidden="1" customWidth="1"/>
    <col min="29" max="16384" width="9.140625" style="906" hidden="1"/>
  </cols>
  <sheetData>
    <row r="1" spans="2:19"/>
    <row r="2" spans="2:19"/>
    <row r="3" spans="2:19"/>
    <row r="4" spans="2:19"/>
    <row r="5" spans="2:19" ht="20.25">
      <c r="B5" s="1615" t="s">
        <v>0</v>
      </c>
      <c r="C5" s="1615"/>
      <c r="D5" s="1615"/>
      <c r="E5" s="1615"/>
      <c r="F5" s="267"/>
      <c r="G5" s="1617" t="s">
        <v>924</v>
      </c>
      <c r="H5" s="1617"/>
      <c r="I5" s="1617"/>
      <c r="J5" s="1617"/>
      <c r="K5" s="1617"/>
      <c r="L5" s="1617"/>
      <c r="M5" s="1617"/>
      <c r="N5" s="1617"/>
      <c r="O5" s="911"/>
      <c r="P5" s="911"/>
      <c r="Q5" s="911"/>
      <c r="R5" s="911"/>
      <c r="S5" s="911"/>
    </row>
    <row r="6" spans="2:19" ht="20.25">
      <c r="B6" s="1615"/>
      <c r="C6" s="1615"/>
      <c r="D6" s="1615"/>
      <c r="E6" s="1615"/>
      <c r="F6" s="267"/>
      <c r="G6" s="1617"/>
      <c r="H6" s="1617"/>
      <c r="I6" s="1617"/>
      <c r="J6" s="1617"/>
      <c r="K6" s="1617"/>
      <c r="L6" s="1617"/>
      <c r="M6" s="1617"/>
      <c r="N6" s="1617"/>
      <c r="O6" s="911"/>
      <c r="P6" s="911"/>
      <c r="Q6" s="911"/>
      <c r="R6" s="911"/>
      <c r="S6" s="911"/>
    </row>
    <row r="7" spans="2:19" ht="21" thickBot="1">
      <c r="B7" s="1616"/>
      <c r="C7" s="1616"/>
      <c r="D7" s="1616"/>
      <c r="E7" s="1616"/>
      <c r="F7" s="267"/>
      <c r="G7" s="1618"/>
      <c r="H7" s="1618"/>
      <c r="I7" s="1618"/>
      <c r="J7" s="1618"/>
      <c r="K7" s="1618"/>
      <c r="L7" s="1618"/>
      <c r="M7" s="1618"/>
      <c r="N7" s="1618"/>
      <c r="O7" s="912"/>
      <c r="P7" s="912"/>
      <c r="Q7" s="912"/>
      <c r="R7" s="912"/>
      <c r="S7" s="912"/>
    </row>
    <row r="8" spans="2:19" ht="15" customHeight="1">
      <c r="F8" s="267"/>
      <c r="G8" s="906" t="s">
        <v>693</v>
      </c>
      <c r="H8" s="906"/>
      <c r="I8" s="906"/>
      <c r="J8" s="906"/>
    </row>
    <row r="9" spans="2:19" ht="15" customHeight="1">
      <c r="F9" s="267"/>
      <c r="H9" s="906"/>
      <c r="I9" s="906"/>
      <c r="J9" s="906"/>
    </row>
    <row r="10" spans="2:19" ht="15" customHeight="1">
      <c r="F10" s="267"/>
      <c r="G10" s="913" t="s">
        <v>1146</v>
      </c>
      <c r="H10" s="1611" t="s">
        <v>395</v>
      </c>
      <c r="I10" s="1611"/>
      <c r="J10" s="906"/>
    </row>
    <row r="11" spans="2:19" ht="15" customHeight="1">
      <c r="F11" s="267"/>
      <c r="G11" s="914" t="s">
        <v>804</v>
      </c>
      <c r="H11" s="915"/>
      <c r="I11" s="915"/>
      <c r="J11" s="906"/>
    </row>
    <row r="12" spans="2:19" ht="15" customHeight="1">
      <c r="F12" s="267"/>
      <c r="G12" s="915" t="s">
        <v>1147</v>
      </c>
      <c r="H12" s="915"/>
      <c r="I12" s="915"/>
      <c r="J12" s="906"/>
    </row>
    <row r="13" spans="2:19" ht="15" customHeight="1">
      <c r="F13" s="267"/>
      <c r="G13" s="991" t="s">
        <v>809</v>
      </c>
      <c r="H13" s="992" t="s">
        <v>933</v>
      </c>
      <c r="I13" s="993"/>
      <c r="J13" s="906"/>
    </row>
    <row r="14" spans="2:19" ht="15" customHeight="1">
      <c r="F14" s="267"/>
      <c r="G14" s="994" t="s">
        <v>805</v>
      </c>
      <c r="H14" s="995">
        <v>54234</v>
      </c>
      <c r="I14" s="996">
        <f>+H14/H18</f>
        <v>0.11686573821678148</v>
      </c>
      <c r="J14" s="906"/>
    </row>
    <row r="15" spans="2:19" ht="15" customHeight="1">
      <c r="F15" s="267"/>
      <c r="G15" s="994" t="s">
        <v>806</v>
      </c>
      <c r="H15" s="995">
        <v>304990</v>
      </c>
      <c r="I15" s="996">
        <f>+H15/H18</f>
        <v>0.65720547071461044</v>
      </c>
      <c r="J15" s="906"/>
    </row>
    <row r="16" spans="2:19" ht="15" customHeight="1">
      <c r="F16" s="267"/>
      <c r="G16" s="994" t="s">
        <v>807</v>
      </c>
      <c r="H16" s="995">
        <v>101256</v>
      </c>
      <c r="I16" s="996">
        <f>+H16/H18</f>
        <v>0.21819075098422439</v>
      </c>
      <c r="J16" s="906"/>
    </row>
    <row r="17" spans="6:12" ht="15" customHeight="1">
      <c r="F17" s="267"/>
      <c r="G17" s="994" t="s">
        <v>808</v>
      </c>
      <c r="H17" s="919">
        <v>3591</v>
      </c>
      <c r="I17" s="997">
        <f>+H17/H18</f>
        <v>7.7380400843836397E-3</v>
      </c>
      <c r="J17" s="906"/>
    </row>
    <row r="18" spans="6:12" ht="15" customHeight="1">
      <c r="F18" s="267"/>
      <c r="G18" s="998" t="s">
        <v>810</v>
      </c>
      <c r="H18" s="999">
        <f>SUM(H14:H17)</f>
        <v>464071</v>
      </c>
      <c r="I18" s="1000">
        <f>SUM(I14:I17)</f>
        <v>0.99999999999999989</v>
      </c>
      <c r="J18" s="906"/>
    </row>
    <row r="19" spans="6:12" ht="15" customHeight="1">
      <c r="F19" s="267"/>
      <c r="G19" s="998"/>
      <c r="H19" s="1001"/>
      <c r="I19" s="1000"/>
      <c r="J19" s="906"/>
    </row>
    <row r="20" spans="6:12" ht="15" customHeight="1">
      <c r="F20" s="267"/>
      <c r="G20" s="1002" t="s">
        <v>811</v>
      </c>
      <c r="H20" s="1003">
        <v>1404</v>
      </c>
      <c r="I20" s="1004">
        <v>3.0000000000000001E-3</v>
      </c>
      <c r="J20" s="906"/>
    </row>
    <row r="21" spans="6:12" ht="15" customHeight="1">
      <c r="F21" s="267"/>
      <c r="H21" s="921"/>
      <c r="I21" s="267"/>
      <c r="J21" s="906"/>
    </row>
    <row r="22" spans="6:12" ht="15" customHeight="1">
      <c r="F22" s="267"/>
      <c r="H22" s="921"/>
      <c r="I22" s="267"/>
      <c r="J22" s="906"/>
    </row>
    <row r="23" spans="6:12" ht="15" customHeight="1">
      <c r="F23" s="267"/>
      <c r="G23" s="915" t="s">
        <v>1148</v>
      </c>
      <c r="H23" s="922" t="s">
        <v>395</v>
      </c>
      <c r="I23" s="267"/>
      <c r="J23" s="906"/>
    </row>
    <row r="24" spans="6:12" ht="15" customHeight="1">
      <c r="F24" s="267"/>
      <c r="G24" s="1005" t="s">
        <v>1212</v>
      </c>
      <c r="H24" s="1006">
        <f>66401.87/0.684</f>
        <v>97078.757309941502</v>
      </c>
      <c r="I24" s="267"/>
      <c r="J24" s="906"/>
    </row>
    <row r="25" spans="6:12" ht="15" customHeight="1">
      <c r="F25" s="267"/>
      <c r="G25" s="923" t="s">
        <v>1213</v>
      </c>
      <c r="H25" s="595"/>
      <c r="I25" s="267"/>
      <c r="J25" s="906"/>
    </row>
    <row r="26" spans="6:12" ht="15" customHeight="1">
      <c r="F26" s="267"/>
      <c r="G26" s="923"/>
      <c r="H26" s="595"/>
      <c r="I26" s="267"/>
      <c r="J26" s="906"/>
    </row>
    <row r="27" spans="6:12" ht="15" customHeight="1">
      <c r="F27" s="267"/>
      <c r="G27" s="923"/>
      <c r="H27" s="595"/>
      <c r="I27" s="267"/>
      <c r="J27" s="906"/>
    </row>
    <row r="28" spans="6:12" ht="15" customHeight="1">
      <c r="F28" s="267"/>
      <c r="G28" s="913" t="s">
        <v>1123</v>
      </c>
      <c r="H28" s="922" t="s">
        <v>395</v>
      </c>
      <c r="I28" s="922" t="s">
        <v>401</v>
      </c>
      <c r="J28" s="922" t="s">
        <v>402</v>
      </c>
      <c r="K28" s="922" t="s">
        <v>403</v>
      </c>
      <c r="L28" s="922" t="s">
        <v>404</v>
      </c>
    </row>
    <row r="29" spans="6:12" ht="15" customHeight="1">
      <c r="F29" s="267"/>
      <c r="G29" s="914" t="s">
        <v>1124</v>
      </c>
      <c r="H29" s="920"/>
      <c r="I29" s="920"/>
      <c r="J29" s="920"/>
      <c r="K29" s="920"/>
      <c r="L29" s="920"/>
    </row>
    <row r="30" spans="6:12" ht="15" customHeight="1">
      <c r="F30" s="267"/>
      <c r="G30" s="915" t="s">
        <v>1149</v>
      </c>
      <c r="H30" s="920"/>
      <c r="I30" s="920"/>
      <c r="J30" s="920"/>
      <c r="K30" s="920"/>
      <c r="L30" s="920"/>
    </row>
    <row r="31" spans="6:12" ht="15" customHeight="1">
      <c r="F31" s="267"/>
      <c r="G31" s="1007" t="s">
        <v>450</v>
      </c>
      <c r="H31" s="1371">
        <v>0</v>
      </c>
      <c r="I31" s="1008">
        <v>0</v>
      </c>
      <c r="J31" s="1009">
        <v>0</v>
      </c>
      <c r="K31" s="1009">
        <v>0</v>
      </c>
      <c r="L31" s="1009">
        <v>0</v>
      </c>
    </row>
    <row r="32" spans="6:12" ht="15" customHeight="1">
      <c r="F32" s="267"/>
      <c r="G32" s="1010" t="s">
        <v>451</v>
      </c>
      <c r="H32" s="1372">
        <v>0</v>
      </c>
      <c r="I32" s="1011">
        <v>0</v>
      </c>
      <c r="J32" s="1012">
        <v>0</v>
      </c>
      <c r="K32" s="1012">
        <v>0</v>
      </c>
      <c r="L32" s="1012">
        <v>0</v>
      </c>
    </row>
    <row r="33" spans="6:12" ht="15" customHeight="1">
      <c r="F33" s="267"/>
      <c r="G33" s="925"/>
      <c r="H33" s="925"/>
      <c r="I33" s="926"/>
      <c r="J33" s="906"/>
    </row>
    <row r="34" spans="6:12" ht="15" customHeight="1">
      <c r="F34" s="267"/>
      <c r="G34" s="915" t="s">
        <v>1150</v>
      </c>
      <c r="H34" s="920"/>
      <c r="I34" s="916"/>
      <c r="J34" s="920"/>
      <c r="K34" s="920"/>
      <c r="L34" s="920"/>
    </row>
    <row r="35" spans="6:12" ht="15" customHeight="1">
      <c r="F35" s="267"/>
      <c r="G35" s="1015" t="s">
        <v>1140</v>
      </c>
      <c r="H35" s="1373">
        <v>12</v>
      </c>
      <c r="I35" s="1016">
        <v>4</v>
      </c>
      <c r="J35" s="1017">
        <v>7</v>
      </c>
      <c r="K35" s="1017">
        <v>4</v>
      </c>
      <c r="L35" s="1017"/>
    </row>
    <row r="36" spans="6:12" ht="15" customHeight="1">
      <c r="F36" s="267"/>
      <c r="G36" s="1018" t="s">
        <v>697</v>
      </c>
      <c r="H36" s="1374">
        <v>1</v>
      </c>
      <c r="I36" s="1019">
        <v>0</v>
      </c>
      <c r="J36" s="1020">
        <v>3</v>
      </c>
      <c r="K36" s="1020">
        <v>0</v>
      </c>
      <c r="L36" s="1020"/>
    </row>
    <row r="37" spans="6:12" ht="15" customHeight="1">
      <c r="F37" s="267"/>
      <c r="G37" s="1018" t="s">
        <v>698</v>
      </c>
      <c r="H37" s="1374">
        <v>11</v>
      </c>
      <c r="I37" s="1019">
        <v>4</v>
      </c>
      <c r="J37" s="1020">
        <v>4</v>
      </c>
      <c r="K37" s="1020">
        <v>4</v>
      </c>
      <c r="L37" s="1020"/>
    </row>
    <row r="38" spans="6:12" ht="15" customHeight="1">
      <c r="F38" s="267"/>
      <c r="G38" s="1022"/>
      <c r="H38" s="1018"/>
      <c r="I38" s="1023"/>
      <c r="J38" s="1020"/>
      <c r="K38" s="1020"/>
      <c r="L38" s="1020"/>
    </row>
    <row r="39" spans="6:12" ht="30" customHeight="1">
      <c r="F39" s="267"/>
      <c r="G39" s="1024" t="s">
        <v>1249</v>
      </c>
      <c r="H39" s="1375">
        <v>7.21939562829498</v>
      </c>
      <c r="I39" s="1026">
        <v>2.68</v>
      </c>
      <c r="J39" s="1025">
        <v>4.83</v>
      </c>
      <c r="K39" s="1025">
        <v>3.47</v>
      </c>
      <c r="L39" s="1025">
        <v>3.53</v>
      </c>
    </row>
    <row r="40" spans="6:12" ht="15" customHeight="1">
      <c r="F40" s="267"/>
      <c r="G40" s="1018" t="s">
        <v>699</v>
      </c>
      <c r="H40" s="1376">
        <v>2.3614925577562</v>
      </c>
      <c r="I40" s="1019">
        <v>0</v>
      </c>
      <c r="J40" s="1027">
        <v>8.02</v>
      </c>
      <c r="K40" s="1020">
        <v>0</v>
      </c>
      <c r="L40" s="1020">
        <v>0</v>
      </c>
    </row>
    <row r="41" spans="6:12" ht="15" customHeight="1">
      <c r="F41" s="267"/>
      <c r="G41" s="1021" t="s">
        <v>455</v>
      </c>
      <c r="H41" s="1377">
        <v>8.8800769821946304</v>
      </c>
      <c r="I41" s="1028">
        <v>3.65</v>
      </c>
      <c r="J41" s="1029">
        <v>3.72</v>
      </c>
      <c r="K41" s="1029">
        <v>5.05</v>
      </c>
      <c r="L41" s="1029">
        <v>5.66</v>
      </c>
    </row>
    <row r="42" spans="6:12" ht="15" customHeight="1">
      <c r="F42" s="267"/>
      <c r="G42" s="925"/>
      <c r="H42" s="1116"/>
      <c r="I42" s="1116"/>
      <c r="J42" s="1117"/>
      <c r="K42" s="1117"/>
      <c r="L42" s="1117"/>
    </row>
    <row r="43" spans="6:12" ht="15" customHeight="1">
      <c r="F43" s="267"/>
      <c r="G43" s="915" t="s">
        <v>1151</v>
      </c>
      <c r="H43" s="925"/>
      <c r="I43" s="926"/>
      <c r="J43" s="906"/>
    </row>
    <row r="44" spans="6:12" ht="15" customHeight="1">
      <c r="F44" s="267"/>
      <c r="G44" s="1017" t="s">
        <v>1141</v>
      </c>
      <c r="H44" s="1378">
        <v>0</v>
      </c>
      <c r="I44" s="1030">
        <v>0</v>
      </c>
      <c r="J44" s="1031">
        <v>3</v>
      </c>
      <c r="K44" s="1031">
        <v>1</v>
      </c>
      <c r="L44" s="1017">
        <v>0</v>
      </c>
    </row>
    <row r="45" spans="6:12" ht="15" customHeight="1">
      <c r="F45" s="267"/>
      <c r="G45" s="1018" t="s">
        <v>700</v>
      </c>
      <c r="H45" s="1374">
        <v>0</v>
      </c>
      <c r="I45" s="1019">
        <v>0</v>
      </c>
      <c r="J45" s="1020">
        <v>1</v>
      </c>
      <c r="K45" s="1020">
        <v>1</v>
      </c>
      <c r="L45" s="1020">
        <v>0</v>
      </c>
    </row>
    <row r="46" spans="6:12" ht="15" customHeight="1">
      <c r="F46" s="267"/>
      <c r="G46" s="1018" t="s">
        <v>701</v>
      </c>
      <c r="H46" s="1374">
        <v>0</v>
      </c>
      <c r="I46" s="1019">
        <v>0</v>
      </c>
      <c r="J46" s="1020">
        <v>2</v>
      </c>
      <c r="K46" s="1020">
        <v>0</v>
      </c>
      <c r="L46" s="1020">
        <v>1</v>
      </c>
    </row>
    <row r="47" spans="6:12" ht="15" customHeight="1">
      <c r="F47" s="267"/>
      <c r="G47" s="1018"/>
      <c r="H47" s="1018"/>
      <c r="I47" s="1023"/>
      <c r="J47" s="1020"/>
      <c r="K47" s="1020"/>
      <c r="L47" s="1020"/>
    </row>
    <row r="48" spans="6:12" ht="30" customHeight="1">
      <c r="F48" s="267"/>
      <c r="G48" s="1032" t="s">
        <v>1250</v>
      </c>
      <c r="H48" s="1379">
        <v>0</v>
      </c>
      <c r="I48" s="1033">
        <v>0</v>
      </c>
      <c r="J48" s="1034">
        <v>2.0699999999999998</v>
      </c>
      <c r="K48" s="1034">
        <v>0.87</v>
      </c>
      <c r="L48" s="1034">
        <v>1.76</v>
      </c>
    </row>
    <row r="49" spans="6:12" ht="15" customHeight="1">
      <c r="F49" s="267"/>
      <c r="G49" s="989"/>
      <c r="H49" s="990"/>
      <c r="I49" s="990"/>
      <c r="J49" s="988"/>
      <c r="K49" s="988"/>
      <c r="L49" s="988"/>
    </row>
    <row r="50" spans="6:12" ht="15" customHeight="1">
      <c r="F50" s="267"/>
      <c r="G50" s="915" t="s">
        <v>1251</v>
      </c>
      <c r="H50" s="906"/>
      <c r="I50" s="906"/>
      <c r="J50" s="906"/>
    </row>
    <row r="51" spans="6:12" ht="15" customHeight="1">
      <c r="F51" s="267"/>
      <c r="G51" s="1015" t="s">
        <v>1246</v>
      </c>
      <c r="H51" s="1380">
        <f>SUM(H52:H53)</f>
        <v>1662189</v>
      </c>
      <c r="I51" s="1350">
        <v>1492424</v>
      </c>
      <c r="J51" s="1350">
        <v>1448111</v>
      </c>
      <c r="K51" s="1350">
        <v>1153237</v>
      </c>
    </row>
    <row r="52" spans="6:12" ht="15" customHeight="1">
      <c r="F52" s="267"/>
      <c r="G52" s="1018" t="s">
        <v>38</v>
      </c>
      <c r="H52" s="1351">
        <v>423461</v>
      </c>
      <c r="I52" s="1351">
        <v>397124</v>
      </c>
      <c r="J52" s="1351">
        <v>374076</v>
      </c>
      <c r="K52" s="1351">
        <v>361701</v>
      </c>
    </row>
    <row r="53" spans="6:12" ht="15" customHeight="1">
      <c r="F53" s="267"/>
      <c r="G53" s="1021" t="s">
        <v>543</v>
      </c>
      <c r="H53" s="1352">
        <v>1238728</v>
      </c>
      <c r="I53" s="1352">
        <v>1095300</v>
      </c>
      <c r="J53" s="1352">
        <v>1074035</v>
      </c>
      <c r="K53" s="1352">
        <v>791536</v>
      </c>
    </row>
    <row r="54" spans="6:12" ht="15" customHeight="1">
      <c r="F54" s="267"/>
      <c r="G54" s="925"/>
      <c r="H54" s="1118"/>
      <c r="I54" s="1118"/>
      <c r="J54" s="1118"/>
      <c r="K54" s="1118"/>
    </row>
    <row r="55" spans="6:12" ht="15" customHeight="1">
      <c r="F55" s="267"/>
      <c r="G55" s="915" t="s">
        <v>1252</v>
      </c>
      <c r="H55" s="906"/>
      <c r="I55" s="906"/>
      <c r="J55" s="906"/>
    </row>
    <row r="56" spans="6:12" ht="15" customHeight="1">
      <c r="F56" s="267"/>
      <c r="G56" s="1013" t="s">
        <v>1247</v>
      </c>
      <c r="H56" s="1013">
        <v>0</v>
      </c>
      <c r="I56" s="1013">
        <v>0</v>
      </c>
      <c r="J56" s="1013">
        <v>0</v>
      </c>
      <c r="K56" s="1013">
        <v>0</v>
      </c>
      <c r="L56" s="1013">
        <v>0</v>
      </c>
    </row>
    <row r="57" spans="6:12" ht="15" customHeight="1">
      <c r="F57" s="267"/>
      <c r="H57" s="906"/>
      <c r="I57" s="906"/>
      <c r="J57" s="906"/>
    </row>
    <row r="58" spans="6:12" ht="15" customHeight="1">
      <c r="F58" s="267"/>
      <c r="H58" s="906"/>
      <c r="I58" s="906"/>
      <c r="J58" s="906"/>
    </row>
    <row r="59" spans="6:12" ht="15" customHeight="1">
      <c r="F59" s="267"/>
      <c r="G59" s="913" t="s">
        <v>694</v>
      </c>
      <c r="H59" s="922" t="s">
        <v>395</v>
      </c>
      <c r="I59" s="922" t="s">
        <v>401</v>
      </c>
      <c r="J59" s="922" t="s">
        <v>402</v>
      </c>
      <c r="K59" s="922" t="s">
        <v>403</v>
      </c>
      <c r="L59" s="420"/>
    </row>
    <row r="60" spans="6:12" ht="15" customHeight="1">
      <c r="F60" s="267"/>
      <c r="G60" s="914" t="s">
        <v>1130</v>
      </c>
      <c r="H60" s="906"/>
      <c r="I60" s="906"/>
      <c r="J60" s="906"/>
    </row>
    <row r="61" spans="6:12" ht="15" customHeight="1">
      <c r="F61" s="267"/>
      <c r="G61" s="915" t="s">
        <v>1253</v>
      </c>
      <c r="H61" s="906"/>
      <c r="I61" s="906"/>
      <c r="J61" s="906"/>
    </row>
    <row r="62" spans="6:12" ht="15" customHeight="1">
      <c r="F62" s="267"/>
      <c r="G62" s="1007" t="s">
        <v>695</v>
      </c>
      <c r="H62" s="1381">
        <v>188</v>
      </c>
      <c r="I62" s="1035">
        <v>193</v>
      </c>
      <c r="J62" s="1036">
        <v>165</v>
      </c>
      <c r="K62" s="1036">
        <v>164</v>
      </c>
    </row>
    <row r="63" spans="6:12" ht="15" customHeight="1">
      <c r="F63" s="267"/>
      <c r="G63" s="1018" t="s">
        <v>544</v>
      </c>
      <c r="H63" s="1382">
        <v>491</v>
      </c>
      <c r="I63" s="1037">
        <v>344</v>
      </c>
      <c r="J63" s="1038">
        <v>331</v>
      </c>
      <c r="K63" s="1038">
        <v>339</v>
      </c>
    </row>
    <row r="64" spans="6:12" ht="15" customHeight="1">
      <c r="F64" s="267"/>
      <c r="G64" s="1012" t="s">
        <v>696</v>
      </c>
      <c r="H64" s="1383">
        <f>+H63+H62</f>
        <v>679</v>
      </c>
      <c r="I64" s="1043">
        <v>537</v>
      </c>
      <c r="J64" s="1012">
        <f>+J63+J62</f>
        <v>496</v>
      </c>
      <c r="K64" s="1012">
        <f>+K63+K62</f>
        <v>503</v>
      </c>
    </row>
    <row r="65" spans="6:19" ht="15" customHeight="1">
      <c r="F65" s="267"/>
      <c r="H65" s="926"/>
      <c r="I65" s="926"/>
      <c r="J65" s="906"/>
    </row>
    <row r="66" spans="6:19" ht="15" customHeight="1">
      <c r="F66" s="267"/>
      <c r="G66" s="915" t="s">
        <v>1254</v>
      </c>
      <c r="H66" s="906"/>
      <c r="I66" s="906"/>
      <c r="J66" s="906"/>
    </row>
    <row r="67" spans="6:19" ht="15" customHeight="1">
      <c r="F67" s="267"/>
      <c r="G67" s="1044" t="s">
        <v>1214</v>
      </c>
      <c r="H67" s="1045"/>
      <c r="I67" s="1035"/>
      <c r="J67" s="1009"/>
      <c r="K67" s="1009"/>
    </row>
    <row r="68" spans="6:19" ht="15" customHeight="1">
      <c r="F68" s="267"/>
      <c r="G68" s="1020" t="s">
        <v>462</v>
      </c>
      <c r="H68" s="1384">
        <v>47</v>
      </c>
      <c r="I68" s="1023">
        <v>43</v>
      </c>
      <c r="J68" s="1020">
        <v>35</v>
      </c>
      <c r="K68" s="1020">
        <v>33</v>
      </c>
    </row>
    <row r="69" spans="6:19" ht="15" customHeight="1">
      <c r="F69" s="267"/>
      <c r="G69" s="1020" t="s">
        <v>463</v>
      </c>
      <c r="H69" s="1384">
        <v>141</v>
      </c>
      <c r="I69" s="1023">
        <v>150</v>
      </c>
      <c r="J69" s="1020">
        <v>130</v>
      </c>
      <c r="K69" s="1020">
        <v>131</v>
      </c>
    </row>
    <row r="70" spans="6:19" ht="15" customHeight="1">
      <c r="F70" s="267"/>
      <c r="G70" s="1020" t="s">
        <v>932</v>
      </c>
      <c r="H70" s="1039">
        <f>+H68/H62</f>
        <v>0.25</v>
      </c>
      <c r="I70" s="1039">
        <f>+I68/I62</f>
        <v>0.22279792746113988</v>
      </c>
      <c r="J70" s="1039">
        <f>+J68/J62</f>
        <v>0.21212121212121213</v>
      </c>
      <c r="K70" s="1039">
        <f>+K68/K62</f>
        <v>0.20121951219512196</v>
      </c>
    </row>
    <row r="71" spans="6:19" ht="15" customHeight="1">
      <c r="F71" s="267"/>
      <c r="G71" s="1020" t="s">
        <v>1387</v>
      </c>
      <c r="H71" s="1385">
        <v>13</v>
      </c>
      <c r="I71" s="1370">
        <v>11</v>
      </c>
      <c r="J71" s="1370">
        <v>12</v>
      </c>
      <c r="K71" s="1387" t="s">
        <v>434</v>
      </c>
    </row>
    <row r="72" spans="6:19" ht="15" customHeight="1">
      <c r="F72" s="267"/>
      <c r="G72" s="1040" t="s">
        <v>1215</v>
      </c>
      <c r="H72" s="1386">
        <f>+H71/H62</f>
        <v>6.9148936170212769E-2</v>
      </c>
      <c r="I72" s="1041">
        <v>0.06</v>
      </c>
      <c r="J72" s="1042">
        <v>7.0000000000000007E-2</v>
      </c>
      <c r="K72" s="1042">
        <v>0.08</v>
      </c>
    </row>
    <row r="73" spans="6:19" ht="15" customHeight="1">
      <c r="F73" s="267"/>
      <c r="G73" s="309" t="s">
        <v>1216</v>
      </c>
      <c r="H73" s="928"/>
      <c r="I73" s="918"/>
      <c r="J73" s="929"/>
      <c r="K73" s="929"/>
    </row>
    <row r="74" spans="6:19" ht="15" customHeight="1">
      <c r="F74" s="267"/>
      <c r="H74" s="906"/>
      <c r="I74" s="906"/>
      <c r="J74" s="906"/>
    </row>
    <row r="75" spans="6:19" ht="15" customHeight="1">
      <c r="G75" s="920"/>
      <c r="H75" s="920"/>
      <c r="I75" s="920"/>
      <c r="J75" s="920"/>
      <c r="K75" s="920"/>
      <c r="L75" s="920"/>
      <c r="M75" s="920"/>
    </row>
    <row r="76" spans="6:19" ht="15" customHeight="1">
      <c r="G76" s="913" t="s">
        <v>703</v>
      </c>
      <c r="H76" s="922" t="s">
        <v>395</v>
      </c>
      <c r="I76" s="922" t="s">
        <v>401</v>
      </c>
      <c r="J76" s="922" t="s">
        <v>402</v>
      </c>
      <c r="K76" s="922" t="s">
        <v>403</v>
      </c>
      <c r="L76" s="922" t="s">
        <v>404</v>
      </c>
    </row>
    <row r="77" spans="6:19" ht="15" customHeight="1">
      <c r="G77" s="915" t="s">
        <v>1255</v>
      </c>
      <c r="H77" s="930"/>
      <c r="I77" s="930"/>
      <c r="J77" s="930"/>
      <c r="K77" s="930"/>
      <c r="L77" s="420"/>
    </row>
    <row r="78" spans="6:19" ht="15" customHeight="1">
      <c r="G78" s="1014" t="s">
        <v>594</v>
      </c>
      <c r="H78" s="1349">
        <v>7800</v>
      </c>
      <c r="I78" s="1349">
        <v>7800</v>
      </c>
      <c r="J78" s="1349">
        <v>7800</v>
      </c>
      <c r="K78" s="1349">
        <v>7800</v>
      </c>
      <c r="L78" s="1349">
        <v>7800</v>
      </c>
      <c r="N78" s="931"/>
      <c r="O78" s="931"/>
      <c r="P78" s="931"/>
      <c r="Q78" s="931"/>
      <c r="R78" s="931"/>
      <c r="S78" s="931"/>
    </row>
    <row r="79" spans="6:19" ht="15" customHeight="1">
      <c r="H79" s="927"/>
      <c r="I79" s="927"/>
      <c r="J79" s="927"/>
      <c r="K79" s="927"/>
      <c r="L79" s="927"/>
      <c r="N79" s="931"/>
      <c r="O79" s="931"/>
      <c r="P79" s="931"/>
      <c r="Q79" s="931"/>
      <c r="R79" s="931"/>
      <c r="S79" s="931"/>
    </row>
    <row r="80" spans="6:19" ht="15" customHeight="1">
      <c r="G80" s="914" t="s">
        <v>1132</v>
      </c>
      <c r="H80" s="906"/>
      <c r="I80" s="906"/>
      <c r="J80" s="926"/>
      <c r="M80" s="267"/>
      <c r="N80" s="931"/>
      <c r="O80" s="931"/>
      <c r="P80" s="931"/>
      <c r="Q80" s="931"/>
      <c r="R80" s="931"/>
      <c r="S80" s="931"/>
    </row>
    <row r="81" spans="7:19" ht="15" customHeight="1">
      <c r="G81" s="915" t="s">
        <v>1256</v>
      </c>
      <c r="H81" s="906"/>
      <c r="I81" s="920"/>
      <c r="J81" s="926"/>
      <c r="K81" s="920"/>
      <c r="L81" s="920"/>
      <c r="M81" s="267"/>
      <c r="N81" s="931"/>
      <c r="O81" s="931"/>
      <c r="P81" s="931"/>
      <c r="Q81" s="931"/>
      <c r="R81" s="931"/>
      <c r="S81" s="931"/>
    </row>
    <row r="82" spans="7:19" ht="15" customHeight="1">
      <c r="G82" s="1009" t="s">
        <v>704</v>
      </c>
      <c r="H82" s="1035"/>
      <c r="I82" s="1047"/>
      <c r="J82" s="1047"/>
      <c r="K82" s="1047"/>
      <c r="L82" s="1047"/>
      <c r="M82" s="267"/>
      <c r="N82" s="931"/>
      <c r="O82" s="931"/>
      <c r="P82" s="931"/>
      <c r="Q82" s="931"/>
      <c r="R82" s="931"/>
      <c r="S82" s="931"/>
    </row>
    <row r="83" spans="7:19" ht="15" customHeight="1">
      <c r="G83" s="1018" t="s">
        <v>568</v>
      </c>
      <c r="H83" s="1050">
        <f>43.8+35.2+47.6+33.91+46.94+48.93+67.97+41.7+55.2+55.08+47.9+65</f>
        <v>589.23</v>
      </c>
      <c r="I83" s="1049">
        <v>464</v>
      </c>
      <c r="J83" s="1050">
        <v>431.63191371836035</v>
      </c>
      <c r="K83" s="1050">
        <v>743.99</v>
      </c>
      <c r="L83" s="1050">
        <v>426.077</v>
      </c>
      <c r="M83" s="267"/>
      <c r="N83" s="931"/>
      <c r="O83" s="931"/>
      <c r="P83" s="931"/>
      <c r="Q83" s="931"/>
      <c r="R83" s="931"/>
      <c r="S83" s="931"/>
    </row>
    <row r="84" spans="7:19" ht="15" customHeight="1">
      <c r="G84" s="1018" t="s">
        <v>569</v>
      </c>
      <c r="H84" s="1050">
        <f>438.6+399.6+436.5+239.93+387.36+345.45+328.73+324.8+411.7+382.96+429+431.9</f>
        <v>4556.53</v>
      </c>
      <c r="I84" s="1050">
        <v>4500</v>
      </c>
      <c r="J84" s="1050">
        <v>4047.6698348590908</v>
      </c>
      <c r="K84" s="1050">
        <v>4778.7599999999984</v>
      </c>
      <c r="L84" s="1050">
        <v>2405.5740000000001</v>
      </c>
      <c r="M84" s="267"/>
      <c r="N84" s="931"/>
      <c r="O84" s="931"/>
      <c r="P84" s="931"/>
      <c r="Q84" s="931"/>
      <c r="R84" s="931"/>
      <c r="S84" s="931"/>
    </row>
    <row r="85" spans="7:19" ht="15" customHeight="1">
      <c r="G85" s="1018" t="s">
        <v>570</v>
      </c>
      <c r="H85" s="1051">
        <v>0</v>
      </c>
      <c r="I85" s="1051">
        <v>0</v>
      </c>
      <c r="J85" s="1052">
        <v>112.76545295984108</v>
      </c>
      <c r="K85" s="1052">
        <v>76.939999999999969</v>
      </c>
      <c r="L85" s="1052">
        <v>52.576999999999998</v>
      </c>
      <c r="M85" s="267"/>
      <c r="N85" s="931"/>
      <c r="O85" s="931"/>
      <c r="P85" s="931"/>
      <c r="Q85" s="931"/>
      <c r="R85" s="931"/>
      <c r="S85" s="931"/>
    </row>
    <row r="86" spans="7:19" ht="15" customHeight="1">
      <c r="G86" s="1388" t="s">
        <v>1388</v>
      </c>
      <c r="H86" s="1389">
        <v>5146</v>
      </c>
      <c r="I86" s="1390">
        <v>4964</v>
      </c>
      <c r="J86" s="1391">
        <v>4592</v>
      </c>
      <c r="K86" s="1391">
        <v>5600</v>
      </c>
      <c r="L86" s="1391">
        <v>2884</v>
      </c>
      <c r="M86" s="267"/>
      <c r="N86" s="931"/>
      <c r="O86" s="931"/>
      <c r="P86" s="931"/>
      <c r="Q86" s="931"/>
      <c r="R86" s="931"/>
      <c r="S86" s="931"/>
    </row>
    <row r="87" spans="7:19" ht="15" customHeight="1">
      <c r="G87" s="1388"/>
      <c r="H87" s="1390"/>
      <c r="I87" s="1390"/>
      <c r="J87" s="1391"/>
      <c r="K87" s="1391"/>
      <c r="L87" s="1391"/>
      <c r="M87" s="267"/>
      <c r="N87" s="931"/>
      <c r="O87" s="931"/>
      <c r="P87" s="931"/>
      <c r="Q87" s="931"/>
      <c r="R87" s="931"/>
      <c r="S87" s="931"/>
    </row>
    <row r="88" spans="7:19" ht="15" customHeight="1">
      <c r="G88" s="1012" t="s">
        <v>705</v>
      </c>
      <c r="H88" s="1394">
        <f>SUM(H83:H85)</f>
        <v>5145.76</v>
      </c>
      <c r="I88" s="1059">
        <f>SUM(I83:I85)</f>
        <v>4964</v>
      </c>
      <c r="J88" s="1059">
        <f>SUM(J83:J85)</f>
        <v>4592.067201537292</v>
      </c>
      <c r="K88" s="1059">
        <f>SUM(K83:K85)</f>
        <v>5599.6899999999978</v>
      </c>
      <c r="L88" s="1059">
        <f>SUM(L83:L85)</f>
        <v>2884.2280000000001</v>
      </c>
      <c r="M88" s="267"/>
      <c r="N88" s="931"/>
      <c r="O88" s="931"/>
      <c r="P88" s="931"/>
      <c r="Q88" s="931"/>
      <c r="R88" s="931"/>
      <c r="S88" s="931"/>
    </row>
    <row r="89" spans="7:19" ht="15" customHeight="1">
      <c r="H89" s="1120"/>
      <c r="I89" s="1120"/>
      <c r="J89" s="1120"/>
      <c r="K89" s="1120"/>
      <c r="L89" s="1120"/>
      <c r="M89" s="267"/>
      <c r="N89" s="931"/>
      <c r="O89" s="931"/>
      <c r="P89" s="931"/>
      <c r="Q89" s="931"/>
      <c r="R89" s="931"/>
      <c r="S89" s="931"/>
    </row>
    <row r="90" spans="7:19" ht="15" customHeight="1">
      <c r="G90" s="914" t="s">
        <v>1136</v>
      </c>
      <c r="H90" s="906"/>
      <c r="I90" s="924"/>
      <c r="J90" s="932"/>
      <c r="K90" s="933"/>
      <c r="L90" s="924"/>
      <c r="M90" s="267"/>
      <c r="N90" s="931"/>
      <c r="O90" s="931"/>
      <c r="P90" s="931"/>
      <c r="Q90" s="931"/>
      <c r="R90" s="931"/>
      <c r="S90" s="931"/>
    </row>
    <row r="91" spans="7:19" ht="15" customHeight="1">
      <c r="G91" s="915" t="s">
        <v>1257</v>
      </c>
      <c r="H91" s="920"/>
      <c r="I91" s="920"/>
      <c r="J91" s="916"/>
      <c r="K91" s="920"/>
      <c r="L91" s="920"/>
      <c r="M91" s="267"/>
      <c r="N91" s="931"/>
      <c r="O91" s="931"/>
      <c r="P91" s="931"/>
      <c r="Q91" s="931"/>
      <c r="R91" s="931"/>
      <c r="S91" s="931"/>
    </row>
    <row r="92" spans="7:19" ht="15" customHeight="1">
      <c r="G92" s="1009" t="s">
        <v>706</v>
      </c>
      <c r="H92" s="1053">
        <v>5108</v>
      </c>
      <c r="I92" s="1053">
        <f>+I88+I101</f>
        <v>4996</v>
      </c>
      <c r="J92" s="1054">
        <v>4559</v>
      </c>
      <c r="K92" s="1053">
        <v>5574.0529999999972</v>
      </c>
      <c r="L92" s="1053">
        <v>2867.56</v>
      </c>
      <c r="M92" s="267"/>
      <c r="N92" s="931"/>
      <c r="O92" s="931"/>
      <c r="P92" s="931"/>
      <c r="Q92" s="931"/>
      <c r="R92" s="931"/>
      <c r="S92" s="931"/>
    </row>
    <row r="93" spans="7:19" ht="15" customHeight="1">
      <c r="G93" s="1018" t="s">
        <v>707</v>
      </c>
      <c r="H93" s="1457">
        <f>133.98+147.4+177.4+201.82+198.31+243.83+203.42+189.67+211.5+176.1+131.1+134.06</f>
        <v>2148.5899999999997</v>
      </c>
      <c r="I93" s="1050">
        <v>1596.84</v>
      </c>
      <c r="J93" s="1048">
        <v>1786.95</v>
      </c>
      <c r="K93" s="1050">
        <v>1915</v>
      </c>
      <c r="L93" s="1050">
        <v>828</v>
      </c>
      <c r="N93" s="931"/>
      <c r="O93" s="931"/>
      <c r="P93" s="931"/>
      <c r="Q93" s="931"/>
      <c r="R93" s="931"/>
      <c r="S93" s="931"/>
    </row>
    <row r="94" spans="7:19" ht="15" customHeight="1">
      <c r="G94" s="1020" t="s">
        <v>708</v>
      </c>
      <c r="H94" s="1392">
        <f>+H88+H93</f>
        <v>7294.35</v>
      </c>
      <c r="I94" s="1050">
        <v>5391.57</v>
      </c>
      <c r="J94" s="1055">
        <f>+J88+J93</f>
        <v>6379.0172015372918</v>
      </c>
      <c r="K94" s="1055">
        <f>+K88+K93</f>
        <v>7514.6899999999978</v>
      </c>
      <c r="L94" s="1055">
        <f>+L88+L93</f>
        <v>3712.2280000000001</v>
      </c>
      <c r="N94" s="931"/>
      <c r="O94" s="931"/>
      <c r="P94" s="931"/>
      <c r="Q94" s="931"/>
      <c r="R94" s="931"/>
      <c r="S94" s="931"/>
    </row>
    <row r="95" spans="7:19" ht="15" customHeight="1">
      <c r="G95" s="1012" t="s">
        <v>709</v>
      </c>
      <c r="H95" s="1393">
        <v>0.28999999999999998</v>
      </c>
      <c r="I95" s="1056">
        <v>0.3</v>
      </c>
      <c r="J95" s="1056">
        <v>0.28000000000000003</v>
      </c>
      <c r="K95" s="1056">
        <v>0.25</v>
      </c>
      <c r="L95" s="1056">
        <v>0.22</v>
      </c>
      <c r="N95" s="931"/>
      <c r="O95" s="934"/>
      <c r="P95" s="935"/>
      <c r="Q95" s="936"/>
      <c r="R95" s="935"/>
      <c r="S95" s="935"/>
    </row>
    <row r="96" spans="7:19" ht="15" customHeight="1">
      <c r="H96" s="1121"/>
      <c r="I96" s="1121"/>
      <c r="J96" s="1121"/>
      <c r="K96" s="1121"/>
      <c r="L96" s="1121"/>
      <c r="N96" s="931"/>
      <c r="O96" s="934"/>
      <c r="P96" s="935"/>
      <c r="Q96" s="936"/>
      <c r="R96" s="935"/>
      <c r="S96" s="935"/>
    </row>
    <row r="97" spans="7:19" ht="15" customHeight="1">
      <c r="G97" s="914" t="s">
        <v>1138</v>
      </c>
      <c r="H97" s="915"/>
      <c r="I97" s="937"/>
      <c r="J97" s="938"/>
      <c r="K97" s="937"/>
      <c r="L97" s="937"/>
      <c r="M97" s="924"/>
      <c r="N97" s="931"/>
      <c r="O97" s="931"/>
      <c r="P97" s="931"/>
      <c r="Q97" s="931"/>
      <c r="R97" s="931"/>
      <c r="S97" s="931"/>
    </row>
    <row r="98" spans="7:19" ht="15" customHeight="1">
      <c r="G98" s="915" t="s">
        <v>1258</v>
      </c>
      <c r="H98" s="914"/>
      <c r="I98" s="939"/>
      <c r="J98" s="914"/>
      <c r="K98" s="914"/>
      <c r="L98" s="914"/>
      <c r="N98" s="931"/>
      <c r="O98" s="931"/>
      <c r="P98" s="931"/>
      <c r="Q98" s="931"/>
      <c r="R98" s="931"/>
      <c r="S98" s="931"/>
    </row>
    <row r="99" spans="7:19" ht="15" customHeight="1">
      <c r="G99" s="1009" t="s">
        <v>710</v>
      </c>
      <c r="H99" s="1035" t="s">
        <v>711</v>
      </c>
      <c r="I99" s="1035" t="s">
        <v>711</v>
      </c>
      <c r="J99" s="1035" t="s">
        <v>711</v>
      </c>
      <c r="K99" s="1035" t="s">
        <v>711</v>
      </c>
      <c r="L99" s="1035" t="s">
        <v>711</v>
      </c>
      <c r="N99" s="931"/>
      <c r="O99" s="931"/>
      <c r="P99" s="931"/>
      <c r="Q99" s="931"/>
      <c r="R99" s="931"/>
      <c r="S99" s="931"/>
    </row>
    <row r="100" spans="7:19" ht="15" customHeight="1">
      <c r="G100" s="1057"/>
      <c r="H100" s="1058"/>
      <c r="I100" s="1049"/>
      <c r="J100" s="1024"/>
      <c r="K100" s="1024"/>
      <c r="L100" s="1024"/>
      <c r="N100" s="931"/>
      <c r="O100" s="931"/>
      <c r="P100" s="931"/>
      <c r="Q100" s="931"/>
      <c r="R100" s="931"/>
      <c r="S100" s="931"/>
    </row>
    <row r="101" spans="7:19" ht="15" customHeight="1">
      <c r="G101" s="1021" t="s">
        <v>712</v>
      </c>
      <c r="H101" s="1394">
        <v>37.69</v>
      </c>
      <c r="I101" s="1060">
        <v>32</v>
      </c>
      <c r="J101" s="1061">
        <v>32.61</v>
      </c>
      <c r="K101" s="1061">
        <f>23.67+2.01</f>
        <v>25.68</v>
      </c>
      <c r="L101" s="1061">
        <f>15.84+0.83</f>
        <v>16.669999999999998</v>
      </c>
      <c r="N101" s="931"/>
      <c r="O101" s="931"/>
      <c r="P101" s="931"/>
      <c r="Q101" s="931"/>
      <c r="R101" s="931"/>
      <c r="S101" s="931"/>
    </row>
    <row r="102" spans="7:19" ht="15" customHeight="1">
      <c r="G102" s="940" t="s">
        <v>1011</v>
      </c>
      <c r="H102" s="941"/>
      <c r="I102" s="941"/>
      <c r="J102" s="941"/>
      <c r="K102" s="941"/>
      <c r="L102" s="941"/>
      <c r="M102" s="941"/>
      <c r="N102" s="931"/>
      <c r="O102" s="931"/>
      <c r="P102" s="931"/>
      <c r="Q102" s="931"/>
      <c r="R102" s="931"/>
      <c r="S102" s="931"/>
    </row>
    <row r="103" spans="7:19" ht="15" customHeight="1">
      <c r="G103" s="940"/>
      <c r="H103" s="941"/>
      <c r="I103" s="941"/>
      <c r="J103" s="941"/>
      <c r="K103" s="941"/>
      <c r="L103" s="941"/>
      <c r="M103" s="941"/>
      <c r="N103" s="931"/>
      <c r="O103" s="931"/>
      <c r="P103" s="931"/>
      <c r="Q103" s="931"/>
      <c r="R103" s="931"/>
      <c r="S103" s="931"/>
    </row>
    <row r="104" spans="7:19" ht="15" customHeight="1">
      <c r="G104" s="942" t="s">
        <v>1259</v>
      </c>
      <c r="H104" s="906"/>
      <c r="I104" s="930"/>
      <c r="J104" s="930"/>
      <c r="K104" s="930"/>
      <c r="L104" s="267"/>
      <c r="M104" s="941"/>
      <c r="N104" s="931"/>
      <c r="O104" s="931"/>
      <c r="P104" s="931"/>
      <c r="Q104" s="931"/>
      <c r="R104" s="931"/>
      <c r="S104" s="931"/>
    </row>
    <row r="105" spans="7:19" ht="15" customHeight="1">
      <c r="G105" s="1062" t="s">
        <v>679</v>
      </c>
      <c r="H105" s="1395">
        <f>H92/H180</f>
        <v>1.586414231763069E-2</v>
      </c>
      <c r="I105" s="1063">
        <f>I92/I180</f>
        <v>1.5878111026006923E-2</v>
      </c>
      <c r="J105" s="1063">
        <f>J92/J180</f>
        <v>1.8492753388039542E-2</v>
      </c>
      <c r="K105" s="1063">
        <f>K92/K180</f>
        <v>2.159037931929364E-2</v>
      </c>
      <c r="L105" s="267"/>
      <c r="M105" s="941"/>
      <c r="N105" s="931"/>
      <c r="O105" s="931"/>
      <c r="P105" s="931"/>
      <c r="Q105" s="931"/>
      <c r="R105" s="931"/>
      <c r="S105" s="931"/>
    </row>
    <row r="106" spans="7:19" ht="15" customHeight="1">
      <c r="G106" s="1064" t="s">
        <v>677</v>
      </c>
      <c r="H106" s="1396">
        <f>H92/H181</f>
        <v>5.4419623452002487E-4</v>
      </c>
      <c r="I106" s="1065">
        <f>I92/I181</f>
        <v>5.6358479638637916E-4</v>
      </c>
      <c r="J106" s="1065">
        <f>J92/J181</f>
        <v>5.4025260158507816E-4</v>
      </c>
      <c r="K106" s="1065">
        <f>K92/K181</f>
        <v>6.8746891989225525E-4</v>
      </c>
      <c r="L106" s="267"/>
      <c r="M106" s="941"/>
      <c r="N106" s="931"/>
      <c r="O106" s="931"/>
      <c r="P106" s="931"/>
      <c r="Q106" s="931"/>
      <c r="R106" s="931"/>
      <c r="S106" s="931"/>
    </row>
    <row r="107" spans="7:19" ht="15" customHeight="1">
      <c r="G107" s="1066" t="s">
        <v>681</v>
      </c>
      <c r="H107" s="1396">
        <f>H92/H182</f>
        <v>6.2862879912454702E-4</v>
      </c>
      <c r="I107" s="1065">
        <f>I92/I182</f>
        <v>5.0377274968564623E-4</v>
      </c>
      <c r="J107" s="1065">
        <f>J92/J182</f>
        <v>4.4248741012186798E-4</v>
      </c>
      <c r="K107" s="1065">
        <f>K92/K182</f>
        <v>6.8917569238377812E-4</v>
      </c>
      <c r="L107" s="267"/>
      <c r="M107" s="941"/>
      <c r="N107" s="931"/>
      <c r="O107" s="931"/>
      <c r="P107" s="931"/>
      <c r="Q107" s="931"/>
      <c r="R107" s="931"/>
      <c r="S107" s="931"/>
    </row>
    <row r="108" spans="7:19" ht="15" customHeight="1">
      <c r="G108" s="1067" t="s">
        <v>678</v>
      </c>
      <c r="H108" s="1397">
        <f>H92/H183</f>
        <v>1.4540617334320261E-4</v>
      </c>
      <c r="I108" s="1068">
        <f>I92/I183</f>
        <v>1.3454090165940691E-4</v>
      </c>
      <c r="J108" s="1068">
        <f>J92/J183</f>
        <v>1.1569302438027683E-4</v>
      </c>
      <c r="K108" s="1068">
        <f>K92/K183</f>
        <v>2.107607623309598E-4</v>
      </c>
      <c r="L108" s="267"/>
      <c r="M108" s="941"/>
      <c r="N108" s="931"/>
      <c r="O108" s="931"/>
      <c r="P108" s="931"/>
      <c r="Q108" s="931"/>
      <c r="R108" s="931"/>
      <c r="S108" s="931"/>
    </row>
    <row r="109" spans="7:19" ht="15" customHeight="1">
      <c r="G109" s="943"/>
      <c r="H109" s="944"/>
      <c r="I109" s="944"/>
      <c r="J109" s="944"/>
      <c r="K109" s="944"/>
      <c r="L109" s="267"/>
      <c r="M109" s="941"/>
      <c r="N109" s="931"/>
      <c r="O109" s="931"/>
      <c r="P109" s="931"/>
      <c r="Q109" s="931"/>
      <c r="R109" s="931"/>
      <c r="S109" s="931"/>
    </row>
    <row r="110" spans="7:19" ht="15" customHeight="1">
      <c r="G110" s="943"/>
      <c r="H110" s="906"/>
      <c r="I110" s="946"/>
      <c r="J110" s="946"/>
      <c r="K110" s="946"/>
      <c r="L110" s="946"/>
      <c r="M110" s="941"/>
      <c r="N110" s="931"/>
      <c r="O110" s="931"/>
      <c r="P110" s="931"/>
      <c r="Q110" s="931"/>
      <c r="R110" s="931"/>
      <c r="S110" s="931"/>
    </row>
    <row r="111" spans="7:19" ht="15" customHeight="1">
      <c r="G111" s="913" t="s">
        <v>713</v>
      </c>
      <c r="H111" s="913"/>
      <c r="I111" s="913"/>
      <c r="J111" s="913"/>
      <c r="K111" s="913"/>
      <c r="L111" s="913"/>
      <c r="M111" s="913"/>
      <c r="N111" s="947"/>
      <c r="O111" s="947"/>
      <c r="P111" s="947"/>
      <c r="Q111" s="947"/>
      <c r="R111" s="947"/>
      <c r="S111" s="947"/>
    </row>
    <row r="112" spans="7:19" ht="15" customHeight="1">
      <c r="G112" s="948" t="s">
        <v>588</v>
      </c>
      <c r="H112" s="906"/>
      <c r="I112" s="946"/>
      <c r="J112" s="946"/>
      <c r="K112" s="946"/>
      <c r="L112" s="946"/>
      <c r="M112" s="941"/>
      <c r="N112" s="931"/>
      <c r="O112" s="931"/>
      <c r="P112" s="931"/>
      <c r="Q112" s="931"/>
      <c r="R112" s="931"/>
      <c r="S112" s="931"/>
    </row>
    <row r="113" spans="7:19" ht="15" customHeight="1">
      <c r="G113" s="949" t="s">
        <v>1260</v>
      </c>
      <c r="H113" s="906"/>
      <c r="I113" s="946"/>
      <c r="J113" s="946"/>
      <c r="K113" s="946"/>
      <c r="L113" s="946"/>
      <c r="M113" s="941"/>
      <c r="N113" s="931"/>
      <c r="O113" s="931"/>
      <c r="P113" s="931"/>
      <c r="Q113" s="931"/>
      <c r="R113" s="931"/>
      <c r="S113" s="931"/>
    </row>
    <row r="114" spans="7:19" ht="15" customHeight="1">
      <c r="G114" s="1330"/>
      <c r="H114" s="1071" t="s">
        <v>395</v>
      </c>
      <c r="I114" s="1071" t="s">
        <v>401</v>
      </c>
      <c r="J114" s="1071" t="s">
        <v>402</v>
      </c>
      <c r="K114" s="1071" t="s">
        <v>403</v>
      </c>
      <c r="L114" s="1071" t="s">
        <v>404</v>
      </c>
      <c r="M114" s="941"/>
      <c r="N114" s="931"/>
      <c r="O114" s="931"/>
      <c r="P114" s="931"/>
      <c r="Q114" s="931"/>
      <c r="R114" s="931"/>
      <c r="S114" s="931"/>
    </row>
    <row r="115" spans="7:19" ht="15" customHeight="1">
      <c r="G115" s="1020" t="s">
        <v>714</v>
      </c>
      <c r="H115" s="1050">
        <v>9386320</v>
      </c>
      <c r="I115" s="1050">
        <v>8864680</v>
      </c>
      <c r="J115" s="1050">
        <v>8438645.1571433209</v>
      </c>
      <c r="K115" s="1050">
        <v>8108080</v>
      </c>
      <c r="L115" s="1050">
        <v>3278368</v>
      </c>
      <c r="M115" s="941"/>
      <c r="N115" s="931"/>
      <c r="O115" s="931"/>
      <c r="P115" s="931"/>
      <c r="Q115" s="931"/>
      <c r="R115" s="931"/>
      <c r="S115" s="931"/>
    </row>
    <row r="116" spans="7:19" ht="15" customHeight="1">
      <c r="G116" s="1020" t="s">
        <v>715</v>
      </c>
      <c r="H116" s="1050">
        <v>15680935.689999999</v>
      </c>
      <c r="I116" s="1050">
        <v>15561666.33</v>
      </c>
      <c r="J116" s="1050">
        <v>14721946.58</v>
      </c>
      <c r="K116" s="1050">
        <v>15019470</v>
      </c>
      <c r="L116" s="1050">
        <v>5583318.7599999998</v>
      </c>
      <c r="M116" s="941"/>
      <c r="N116" s="931"/>
      <c r="O116" s="931"/>
      <c r="P116" s="931"/>
      <c r="Q116" s="931"/>
      <c r="R116" s="931"/>
      <c r="S116" s="931"/>
    </row>
    <row r="117" spans="7:19" ht="15" customHeight="1">
      <c r="G117" s="1021" t="s">
        <v>716</v>
      </c>
      <c r="H117" s="1059">
        <v>27003561.600000001</v>
      </c>
      <c r="I117" s="1059">
        <v>27216519</v>
      </c>
      <c r="J117" s="1059">
        <v>29174944</v>
      </c>
      <c r="K117" s="1059">
        <v>18355305.190000001</v>
      </c>
      <c r="L117" s="1059">
        <v>7660335</v>
      </c>
      <c r="M117" s="941"/>
      <c r="N117" s="931"/>
      <c r="O117" s="931"/>
      <c r="P117" s="931"/>
      <c r="Q117" s="931"/>
      <c r="R117" s="931"/>
      <c r="S117" s="931"/>
    </row>
    <row r="118" spans="7:19" ht="15" customHeight="1">
      <c r="G118" s="949"/>
      <c r="H118" s="906"/>
      <c r="I118" s="946"/>
      <c r="J118" s="946"/>
      <c r="K118" s="946"/>
      <c r="L118" s="946"/>
      <c r="M118" s="941"/>
      <c r="N118" s="931"/>
      <c r="O118" s="931"/>
      <c r="P118" s="931"/>
      <c r="Q118" s="931"/>
      <c r="R118" s="931"/>
      <c r="S118" s="931"/>
    </row>
    <row r="119" spans="7:19" ht="15" customHeight="1">
      <c r="G119" s="1332"/>
      <c r="H119" s="1612" t="s">
        <v>395</v>
      </c>
      <c r="I119" s="1613"/>
      <c r="J119" s="1614"/>
      <c r="K119" s="1613" t="s">
        <v>401</v>
      </c>
      <c r="L119" s="1613"/>
      <c r="M119" s="1613"/>
      <c r="N119" s="1612" t="s">
        <v>402</v>
      </c>
      <c r="O119" s="1613"/>
      <c r="P119" s="1614"/>
      <c r="Q119" s="1613" t="s">
        <v>403</v>
      </c>
      <c r="R119" s="1613"/>
      <c r="S119" s="1614"/>
    </row>
    <row r="120" spans="7:19" ht="30">
      <c r="G120" s="1333" t="s">
        <v>1084</v>
      </c>
      <c r="H120" s="1331" t="s">
        <v>935</v>
      </c>
      <c r="I120" s="1331" t="s">
        <v>942</v>
      </c>
      <c r="J120" s="1331" t="s">
        <v>943</v>
      </c>
      <c r="K120" s="1331" t="s">
        <v>935</v>
      </c>
      <c r="L120" s="1331" t="s">
        <v>942</v>
      </c>
      <c r="M120" s="1331" t="s">
        <v>943</v>
      </c>
      <c r="N120" s="1331" t="s">
        <v>935</v>
      </c>
      <c r="O120" s="1331" t="s">
        <v>942</v>
      </c>
      <c r="P120" s="1331" t="s">
        <v>943</v>
      </c>
      <c r="Q120" s="1331" t="s">
        <v>935</v>
      </c>
      <c r="R120" s="1331" t="s">
        <v>942</v>
      </c>
      <c r="S120" s="1331" t="s">
        <v>943</v>
      </c>
    </row>
    <row r="121" spans="7:19" ht="15" customHeight="1">
      <c r="G121" s="1069" t="s">
        <v>934</v>
      </c>
      <c r="H121" s="1398">
        <v>316</v>
      </c>
      <c r="I121" s="1320">
        <v>0</v>
      </c>
      <c r="J121" s="1320">
        <v>316</v>
      </c>
      <c r="K121" s="1320">
        <v>402</v>
      </c>
      <c r="L121" s="1320">
        <v>21.7</v>
      </c>
      <c r="M121" s="1320">
        <v>380</v>
      </c>
      <c r="N121" s="1320">
        <v>349</v>
      </c>
      <c r="O121" s="1320">
        <v>9.5</v>
      </c>
      <c r="P121" s="1320">
        <v>340</v>
      </c>
      <c r="Q121" s="1320">
        <v>220.95</v>
      </c>
      <c r="R121" s="1320">
        <v>6.4</v>
      </c>
      <c r="S121" s="1320">
        <v>221</v>
      </c>
    </row>
    <row r="122" spans="7:19" ht="15" customHeight="1">
      <c r="G122" s="1069" t="s">
        <v>936</v>
      </c>
      <c r="H122" s="1399">
        <v>1201</v>
      </c>
      <c r="I122" s="1321">
        <v>371</v>
      </c>
      <c r="J122" s="1321">
        <v>830</v>
      </c>
      <c r="K122" s="1321">
        <v>693</v>
      </c>
      <c r="L122" s="1321">
        <v>242</v>
      </c>
      <c r="M122" s="1321">
        <v>693</v>
      </c>
      <c r="N122" s="1321">
        <v>1098</v>
      </c>
      <c r="O122" s="1321">
        <v>311</v>
      </c>
      <c r="P122" s="1321">
        <v>787</v>
      </c>
      <c r="Q122" s="1321">
        <v>547.4</v>
      </c>
      <c r="R122" s="1321">
        <v>0</v>
      </c>
      <c r="S122" s="1321">
        <v>547</v>
      </c>
    </row>
    <row r="123" spans="7:19" ht="15" customHeight="1">
      <c r="G123" s="1070" t="s">
        <v>937</v>
      </c>
      <c r="H123" s="1400">
        <f t="shared" ref="H123:S123" si="0">SUM(H121:H122)</f>
        <v>1517</v>
      </c>
      <c r="I123" s="1322">
        <f t="shared" si="0"/>
        <v>371</v>
      </c>
      <c r="J123" s="1322">
        <f t="shared" si="0"/>
        <v>1146</v>
      </c>
      <c r="K123" s="1322">
        <f t="shared" si="0"/>
        <v>1095</v>
      </c>
      <c r="L123" s="1322">
        <f t="shared" si="0"/>
        <v>263.7</v>
      </c>
      <c r="M123" s="1322">
        <f t="shared" si="0"/>
        <v>1073</v>
      </c>
      <c r="N123" s="1322">
        <f t="shared" si="0"/>
        <v>1447</v>
      </c>
      <c r="O123" s="1322">
        <f t="shared" si="0"/>
        <v>320.5</v>
      </c>
      <c r="P123" s="1322">
        <f t="shared" si="0"/>
        <v>1127</v>
      </c>
      <c r="Q123" s="1322">
        <f t="shared" si="0"/>
        <v>768.34999999999991</v>
      </c>
      <c r="R123" s="1322">
        <f t="shared" si="0"/>
        <v>6.4</v>
      </c>
      <c r="S123" s="1322">
        <f t="shared" si="0"/>
        <v>768</v>
      </c>
    </row>
    <row r="124" spans="7:19" ht="15" customHeight="1">
      <c r="G124" s="925"/>
      <c r="H124" s="906"/>
      <c r="I124" s="950"/>
      <c r="J124" s="906"/>
      <c r="N124" s="908"/>
      <c r="O124" s="908"/>
      <c r="P124" s="908"/>
      <c r="Q124" s="908"/>
      <c r="R124" s="908"/>
      <c r="S124" s="908"/>
    </row>
    <row r="125" spans="7:19" ht="15" customHeight="1">
      <c r="G125" s="915" t="s">
        <v>1261</v>
      </c>
      <c r="H125" s="267"/>
      <c r="I125" s="267"/>
      <c r="J125" s="267"/>
      <c r="K125" s="267"/>
      <c r="L125" s="267"/>
      <c r="M125" s="267"/>
      <c r="N125" s="908"/>
      <c r="O125" s="908"/>
      <c r="P125" s="908"/>
      <c r="Q125" s="908"/>
      <c r="R125" s="908"/>
      <c r="S125" s="908"/>
    </row>
    <row r="126" spans="7:19" ht="15" customHeight="1">
      <c r="G126" s="1330"/>
      <c r="H126" s="1071" t="s">
        <v>395</v>
      </c>
      <c r="I126" s="1071" t="s">
        <v>401</v>
      </c>
      <c r="J126" s="1071" t="s">
        <v>402</v>
      </c>
      <c r="K126" s="1071" t="s">
        <v>403</v>
      </c>
      <c r="L126" s="1071" t="s">
        <v>404</v>
      </c>
      <c r="M126" s="267"/>
      <c r="N126" s="908"/>
      <c r="O126" s="908"/>
      <c r="P126" s="908"/>
      <c r="Q126" s="908"/>
      <c r="R126" s="908"/>
      <c r="S126" s="908"/>
    </row>
    <row r="127" spans="7:19" ht="15" customHeight="1">
      <c r="G127" s="1020" t="s">
        <v>717</v>
      </c>
      <c r="H127" s="1073">
        <f>178.47+153.5+192.1+144.94+176.07+160.45+169.55+138.39+169.14+171.38+150.8+142.16</f>
        <v>1946.9499999999998</v>
      </c>
      <c r="I127" s="1073">
        <v>2066.84</v>
      </c>
      <c r="J127" s="1074">
        <v>1891.7122000000004</v>
      </c>
      <c r="K127" s="1075">
        <v>1903.848</v>
      </c>
      <c r="L127" s="1076">
        <v>805.69</v>
      </c>
      <c r="N127" s="908"/>
      <c r="O127" s="908"/>
      <c r="P127" s="908"/>
      <c r="Q127" s="908"/>
      <c r="R127" s="908"/>
      <c r="S127" s="908"/>
    </row>
    <row r="128" spans="7:19" ht="15" customHeight="1">
      <c r="G128" s="1020" t="s">
        <v>718</v>
      </c>
      <c r="H128" s="1073">
        <f>849.05+772.74+678.06+663.9+758.41+757.93+895.35+1094.53+710.73+1053.72+908.48+1052.14</f>
        <v>10195.039999999999</v>
      </c>
      <c r="I128" s="1073">
        <v>9743.3799999999992</v>
      </c>
      <c r="J128" s="1074">
        <v>11669.626</v>
      </c>
      <c r="K128" s="1075">
        <v>6305.0060000000003</v>
      </c>
      <c r="L128" s="1076">
        <v>2461.5100000000002</v>
      </c>
      <c r="N128" s="908"/>
      <c r="O128" s="908"/>
      <c r="P128" s="908"/>
      <c r="Q128" s="908"/>
      <c r="R128" s="908"/>
      <c r="S128" s="908"/>
    </row>
    <row r="129" spans="7:19" ht="15" customHeight="1">
      <c r="G129" s="1020" t="s">
        <v>719</v>
      </c>
      <c r="H129" s="1073">
        <f>40.1+74.23+77.08+50.88+73.78+68.75+74.59+77.74+80.96+66.95+63.58+56.17</f>
        <v>804.81000000000017</v>
      </c>
      <c r="I129" s="1073">
        <v>1038.9000000000001</v>
      </c>
      <c r="J129" s="1074">
        <v>964.71769999999992</v>
      </c>
      <c r="K129" s="1075">
        <v>904.14999999999986</v>
      </c>
      <c r="L129" s="1076">
        <v>125.04</v>
      </c>
      <c r="N129" s="908"/>
      <c r="O129" s="908"/>
      <c r="P129" s="908"/>
      <c r="Q129" s="908"/>
      <c r="R129" s="908"/>
      <c r="S129" s="908"/>
    </row>
    <row r="130" spans="7:19" ht="15" customHeight="1">
      <c r="G130" s="1020" t="s">
        <v>720</v>
      </c>
      <c r="H130" s="1073">
        <f>1649.62+1571.73+1883.84+1012.91+1646.45+1539.14+1372.62+1364.98+1747.53+1475.81+1573.76+1641.1</f>
        <v>18479.489999999994</v>
      </c>
      <c r="I130" s="1073">
        <v>19498.599999999999</v>
      </c>
      <c r="J130" s="1074">
        <v>15775.437819999999</v>
      </c>
      <c r="K130" s="1075">
        <v>17113.134000000009</v>
      </c>
      <c r="L130" s="1076">
        <v>10334.459999999999</v>
      </c>
      <c r="N130" s="908"/>
      <c r="O130" s="908"/>
      <c r="P130" s="908"/>
      <c r="Q130" s="908"/>
      <c r="R130" s="908"/>
      <c r="S130" s="908"/>
    </row>
    <row r="131" spans="7:19" ht="15" customHeight="1">
      <c r="G131" s="1020" t="s">
        <v>721</v>
      </c>
      <c r="H131" s="1073">
        <f>0+0+0+0+180+65.03+14.25+30+5.25+13.44+0+0</f>
        <v>307.96999999999997</v>
      </c>
      <c r="I131" s="1073">
        <v>310.14999999999998</v>
      </c>
      <c r="J131" s="1074">
        <v>244.14499999999998</v>
      </c>
      <c r="K131" s="1075">
        <v>381.52</v>
      </c>
      <c r="L131" s="1076">
        <v>484.37</v>
      </c>
      <c r="N131" s="908"/>
      <c r="O131" s="908"/>
      <c r="P131" s="908"/>
      <c r="Q131" s="908"/>
      <c r="R131" s="908"/>
      <c r="S131" s="908"/>
    </row>
    <row r="132" spans="7:19" ht="15" customHeight="1">
      <c r="G132" s="1012" t="s">
        <v>722</v>
      </c>
      <c r="H132" s="1077">
        <f>109.27+95.94+142.35+78.01+125.21+110.26+107.56+99.76+117.28+111.97+95.26+97.84</f>
        <v>1290.7099999999998</v>
      </c>
      <c r="I132" s="1077">
        <v>132.80000000000001</v>
      </c>
      <c r="J132" s="1078">
        <v>747.58447000000001</v>
      </c>
      <c r="K132" s="1079">
        <v>493.33700000000022</v>
      </c>
      <c r="L132" s="1080">
        <v>178.96</v>
      </c>
      <c r="N132" s="908"/>
      <c r="O132" s="908"/>
      <c r="P132" s="908"/>
      <c r="Q132" s="908"/>
      <c r="R132" s="908"/>
      <c r="S132" s="908"/>
    </row>
    <row r="133" spans="7:19" ht="15" customHeight="1">
      <c r="H133" s="1122"/>
      <c r="I133" s="1122"/>
      <c r="J133" s="1123"/>
      <c r="K133" s="1124"/>
      <c r="L133" s="1125"/>
      <c r="N133" s="908"/>
      <c r="O133" s="908"/>
      <c r="P133" s="908"/>
      <c r="Q133" s="908"/>
      <c r="R133" s="908"/>
      <c r="S133" s="908"/>
    </row>
    <row r="134" spans="7:19" ht="15" customHeight="1">
      <c r="G134" s="951" t="s">
        <v>939</v>
      </c>
      <c r="H134" s="907"/>
      <c r="I134" s="907"/>
      <c r="J134" s="907"/>
      <c r="K134" s="907"/>
      <c r="L134" s="907"/>
      <c r="M134" s="907"/>
      <c r="N134" s="907"/>
      <c r="O134" s="907"/>
      <c r="P134" s="907"/>
      <c r="Q134" s="907"/>
      <c r="R134" s="907"/>
      <c r="S134" s="907"/>
    </row>
    <row r="135" spans="7:19" ht="15" customHeight="1">
      <c r="G135" s="949" t="s">
        <v>1262</v>
      </c>
      <c r="H135" s="907"/>
      <c r="I135" s="907"/>
      <c r="J135" s="907"/>
      <c r="K135" s="907"/>
      <c r="L135" s="907"/>
      <c r="M135" s="907"/>
      <c r="N135" s="907"/>
      <c r="O135" s="907"/>
      <c r="P135" s="907"/>
      <c r="Q135" s="907"/>
      <c r="R135" s="907"/>
      <c r="S135" s="907"/>
    </row>
    <row r="136" spans="7:19" ht="15" customHeight="1">
      <c r="G136" s="1326"/>
      <c r="H136" s="1612" t="s">
        <v>395</v>
      </c>
      <c r="I136" s="1613"/>
      <c r="J136" s="1614"/>
      <c r="K136" s="1613" t="s">
        <v>401</v>
      </c>
      <c r="L136" s="1613"/>
      <c r="M136" s="1613"/>
      <c r="N136" s="1612" t="s">
        <v>402</v>
      </c>
      <c r="O136" s="1613"/>
      <c r="P136" s="1614"/>
      <c r="Q136" s="1613" t="s">
        <v>403</v>
      </c>
      <c r="R136" s="1613"/>
      <c r="S136" s="1614"/>
    </row>
    <row r="137" spans="7:19" ht="15" customHeight="1">
      <c r="G137" s="1327"/>
      <c r="H137" s="1323" t="s">
        <v>938</v>
      </c>
      <c r="I137" s="1324" t="s">
        <v>944</v>
      </c>
      <c r="J137" s="1325" t="s">
        <v>400</v>
      </c>
      <c r="K137" s="1323" t="s">
        <v>938</v>
      </c>
      <c r="L137" s="1324" t="s">
        <v>944</v>
      </c>
      <c r="M137" s="1324" t="s">
        <v>400</v>
      </c>
      <c r="N137" s="1323" t="s">
        <v>938</v>
      </c>
      <c r="O137" s="1324" t="s">
        <v>944</v>
      </c>
      <c r="P137" s="1325" t="s">
        <v>400</v>
      </c>
      <c r="Q137" s="1323" t="s">
        <v>938</v>
      </c>
      <c r="R137" s="1324" t="s">
        <v>944</v>
      </c>
      <c r="S137" s="1325" t="s">
        <v>400</v>
      </c>
    </row>
    <row r="138" spans="7:19" ht="15" customHeight="1">
      <c r="G138" s="1081" t="s">
        <v>1350</v>
      </c>
      <c r="H138" s="1088">
        <v>0</v>
      </c>
      <c r="I138" s="1082">
        <v>0</v>
      </c>
      <c r="J138" s="1083">
        <f>SUM(H138:I138)</f>
        <v>0</v>
      </c>
      <c r="K138" s="1082">
        <v>0</v>
      </c>
      <c r="L138" s="1082">
        <v>21.7</v>
      </c>
      <c r="M138" s="1082">
        <f>SUM(K138:L138)</f>
        <v>21.7</v>
      </c>
      <c r="N138" s="1091">
        <v>0</v>
      </c>
      <c r="O138" s="1082">
        <v>9.52</v>
      </c>
      <c r="P138" s="1083">
        <f>SUM(N138:O138)</f>
        <v>9.52</v>
      </c>
      <c r="Q138" s="1082">
        <v>0</v>
      </c>
      <c r="R138" s="1082">
        <v>6.4</v>
      </c>
      <c r="S138" s="1083">
        <f>SUM(Q138:R138)</f>
        <v>6.4</v>
      </c>
    </row>
    <row r="139" spans="7:19" ht="15" customHeight="1">
      <c r="G139" s="1081" t="s">
        <v>1351</v>
      </c>
      <c r="H139" s="1089">
        <v>0</v>
      </c>
      <c r="I139" s="909">
        <v>371</v>
      </c>
      <c r="J139" s="1084">
        <f>SUM(H139:I139)</f>
        <v>371</v>
      </c>
      <c r="K139" s="909">
        <v>0</v>
      </c>
      <c r="L139" s="909">
        <v>242</v>
      </c>
      <c r="M139" s="909">
        <f>SUM(K139:L139)</f>
        <v>242</v>
      </c>
      <c r="N139" s="1092">
        <v>0</v>
      </c>
      <c r="O139" s="909">
        <v>311</v>
      </c>
      <c r="P139" s="1084">
        <f>SUM(N139:O139)</f>
        <v>311</v>
      </c>
      <c r="Q139" s="909">
        <v>0</v>
      </c>
      <c r="R139" s="909">
        <v>53.36</v>
      </c>
      <c r="S139" s="1084">
        <f>SUM(Q139:R139)</f>
        <v>53.36</v>
      </c>
    </row>
    <row r="140" spans="7:19" ht="15" customHeight="1">
      <c r="G140" s="1085" t="s">
        <v>400</v>
      </c>
      <c r="H140" s="1090">
        <f t="shared" ref="H140:S140" si="1">SUM(H139,H138)</f>
        <v>0</v>
      </c>
      <c r="I140" s="1086">
        <f t="shared" si="1"/>
        <v>371</v>
      </c>
      <c r="J140" s="1401">
        <f t="shared" si="1"/>
        <v>371</v>
      </c>
      <c r="K140" s="1086">
        <f t="shared" si="1"/>
        <v>0</v>
      </c>
      <c r="L140" s="1086">
        <f t="shared" si="1"/>
        <v>263.7</v>
      </c>
      <c r="M140" s="1086">
        <f t="shared" si="1"/>
        <v>263.7</v>
      </c>
      <c r="N140" s="1093">
        <f t="shared" si="1"/>
        <v>0</v>
      </c>
      <c r="O140" s="1086">
        <f t="shared" si="1"/>
        <v>320.52</v>
      </c>
      <c r="P140" s="1087">
        <f t="shared" si="1"/>
        <v>320.52</v>
      </c>
      <c r="Q140" s="1086">
        <f t="shared" si="1"/>
        <v>0</v>
      </c>
      <c r="R140" s="1086">
        <f t="shared" si="1"/>
        <v>59.76</v>
      </c>
      <c r="S140" s="1087">
        <f t="shared" si="1"/>
        <v>59.76</v>
      </c>
    </row>
    <row r="141" spans="7:19" ht="15" customHeight="1">
      <c r="G141" s="840"/>
      <c r="H141" s="908"/>
      <c r="I141" s="908"/>
      <c r="J141" s="908"/>
      <c r="K141" s="907"/>
      <c r="L141" s="907"/>
      <c r="M141" s="907"/>
      <c r="N141" s="907"/>
      <c r="O141" s="907"/>
      <c r="P141" s="907"/>
      <c r="Q141" s="907"/>
      <c r="R141" s="907"/>
      <c r="S141" s="907"/>
    </row>
    <row r="142" spans="7:19" ht="15" customHeight="1">
      <c r="G142" s="951" t="s">
        <v>940</v>
      </c>
      <c r="H142" s="907"/>
      <c r="I142" s="907"/>
      <c r="J142" s="907"/>
      <c r="K142" s="907"/>
      <c r="L142" s="907"/>
      <c r="M142" s="907"/>
      <c r="N142" s="907"/>
      <c r="O142" s="907"/>
      <c r="P142" s="907"/>
      <c r="Q142" s="907"/>
      <c r="R142" s="907"/>
      <c r="S142" s="907"/>
    </row>
    <row r="143" spans="7:19" ht="15" customHeight="1">
      <c r="G143" s="949" t="s">
        <v>1263</v>
      </c>
      <c r="H143" s="907"/>
      <c r="I143" s="907"/>
      <c r="J143" s="907"/>
      <c r="K143" s="907"/>
      <c r="L143" s="907"/>
      <c r="M143" s="907"/>
      <c r="N143" s="907"/>
      <c r="O143" s="907"/>
      <c r="P143" s="907"/>
      <c r="Q143" s="907"/>
      <c r="R143" s="907"/>
      <c r="S143" s="907"/>
    </row>
    <row r="144" spans="7:19" ht="15" customHeight="1">
      <c r="G144" s="1328"/>
      <c r="H144" s="1612" t="s">
        <v>395</v>
      </c>
      <c r="I144" s="1613"/>
      <c r="J144" s="1614"/>
      <c r="K144" s="1613" t="s">
        <v>401</v>
      </c>
      <c r="L144" s="1613"/>
      <c r="M144" s="1613"/>
      <c r="N144" s="1612" t="s">
        <v>402</v>
      </c>
      <c r="O144" s="1613"/>
      <c r="P144" s="1614"/>
      <c r="Q144" s="1613" t="s">
        <v>403</v>
      </c>
      <c r="R144" s="1613"/>
      <c r="S144" s="1614"/>
    </row>
    <row r="145" spans="7:19" ht="15" customHeight="1">
      <c r="G145" s="1329"/>
      <c r="H145" s="1323" t="s">
        <v>938</v>
      </c>
      <c r="I145" s="1324" t="s">
        <v>944</v>
      </c>
      <c r="J145" s="1325" t="s">
        <v>400</v>
      </c>
      <c r="K145" s="1323" t="s">
        <v>938</v>
      </c>
      <c r="L145" s="1324" t="s">
        <v>944</v>
      </c>
      <c r="M145" s="1324" t="s">
        <v>400</v>
      </c>
      <c r="N145" s="1323" t="s">
        <v>938</v>
      </c>
      <c r="O145" s="1324" t="s">
        <v>944</v>
      </c>
      <c r="P145" s="1325" t="s">
        <v>400</v>
      </c>
      <c r="Q145" s="1323" t="s">
        <v>938</v>
      </c>
      <c r="R145" s="1324" t="s">
        <v>944</v>
      </c>
      <c r="S145" s="1325" t="s">
        <v>400</v>
      </c>
    </row>
    <row r="146" spans="7:19" ht="15" customHeight="1">
      <c r="G146" s="1081" t="s">
        <v>1352</v>
      </c>
      <c r="H146" s="1320">
        <v>0</v>
      </c>
      <c r="I146" s="1335">
        <v>316</v>
      </c>
      <c r="J146" s="1335">
        <f>SUM(H146:I146)</f>
        <v>316</v>
      </c>
      <c r="K146" s="1320">
        <v>0</v>
      </c>
      <c r="L146" s="1335">
        <v>380</v>
      </c>
      <c r="M146" s="1335">
        <f>SUM(K146:L146)</f>
        <v>380</v>
      </c>
      <c r="N146" s="1320">
        <v>0</v>
      </c>
      <c r="O146" s="1335">
        <v>340</v>
      </c>
      <c r="P146" s="1335">
        <f>SUM(N146:O146)</f>
        <v>340</v>
      </c>
      <c r="Q146" s="1320">
        <v>0</v>
      </c>
      <c r="R146" s="1335">
        <v>220.95</v>
      </c>
      <c r="S146" s="1335">
        <f>SUM(Q146:R146)</f>
        <v>220.95</v>
      </c>
    </row>
    <row r="147" spans="7:19" ht="15" customHeight="1">
      <c r="G147" s="1081" t="s">
        <v>1353</v>
      </c>
      <c r="H147" s="1334">
        <v>830</v>
      </c>
      <c r="I147" s="1336">
        <v>0</v>
      </c>
      <c r="J147" s="1334">
        <f>SUM(H147:I147)</f>
        <v>830</v>
      </c>
      <c r="K147" s="1334">
        <v>693</v>
      </c>
      <c r="L147" s="1336">
        <v>0</v>
      </c>
      <c r="M147" s="1334">
        <f>SUM(K147:L147)</f>
        <v>693</v>
      </c>
      <c r="N147" s="1334">
        <v>787</v>
      </c>
      <c r="O147" s="1336">
        <v>0</v>
      </c>
      <c r="P147" s="1334">
        <f>SUM(N147:O147)</f>
        <v>787</v>
      </c>
      <c r="Q147" s="1334">
        <v>547.4</v>
      </c>
      <c r="R147" s="1336">
        <v>0</v>
      </c>
      <c r="S147" s="1334">
        <f>SUM(Q147:R147)</f>
        <v>547.4</v>
      </c>
    </row>
    <row r="148" spans="7:19" ht="15" customHeight="1">
      <c r="G148" s="1085" t="s">
        <v>400</v>
      </c>
      <c r="H148" s="1337">
        <f>SUM(H147,H146)</f>
        <v>830</v>
      </c>
      <c r="I148" s="1337">
        <f>SUM(I147,I146)</f>
        <v>316</v>
      </c>
      <c r="J148" s="1402">
        <f>SUM(J146+J147)</f>
        <v>1146</v>
      </c>
      <c r="K148" s="1337">
        <f>SUM(K147,K146)</f>
        <v>693</v>
      </c>
      <c r="L148" s="1337">
        <f>SUM(L147,L146)</f>
        <v>380</v>
      </c>
      <c r="M148" s="1337">
        <f>SUM(M146+M147)</f>
        <v>1073</v>
      </c>
      <c r="N148" s="1337">
        <f>SUM(N147,N146)</f>
        <v>787</v>
      </c>
      <c r="O148" s="1337">
        <f>SUM(O147,O146)</f>
        <v>340</v>
      </c>
      <c r="P148" s="1337">
        <f>SUM(P146+P147)</f>
        <v>1127</v>
      </c>
      <c r="Q148" s="1337">
        <f>SUM(Q147,Q146)</f>
        <v>547.4</v>
      </c>
      <c r="R148" s="1337">
        <f>SUM(R147,R146)</f>
        <v>220.95</v>
      </c>
      <c r="S148" s="1337">
        <f>SUM(S146+S147)</f>
        <v>768.34999999999991</v>
      </c>
    </row>
    <row r="149" spans="7:19" ht="15" customHeight="1">
      <c r="G149" s="840"/>
      <c r="H149" s="952"/>
      <c r="I149" s="952"/>
      <c r="J149" s="952"/>
      <c r="K149" s="952"/>
      <c r="L149" s="952"/>
      <c r="M149" s="952"/>
      <c r="N149" s="952"/>
      <c r="O149" s="952"/>
      <c r="P149" s="952"/>
      <c r="Q149" s="952"/>
      <c r="R149" s="952"/>
      <c r="S149" s="952"/>
    </row>
    <row r="150" spans="7:19" ht="15" customHeight="1">
      <c r="G150" s="949" t="s">
        <v>1264</v>
      </c>
      <c r="H150" s="906"/>
      <c r="I150" s="906"/>
      <c r="J150" s="906"/>
    </row>
    <row r="151" spans="7:19" ht="15" customHeight="1">
      <c r="G151" s="1094"/>
      <c r="H151" s="1071" t="s">
        <v>395</v>
      </c>
      <c r="I151" s="1071" t="s">
        <v>401</v>
      </c>
      <c r="J151" s="1071" t="s">
        <v>402</v>
      </c>
      <c r="K151" s="1071" t="s">
        <v>403</v>
      </c>
    </row>
    <row r="152" spans="7:19" ht="15" customHeight="1">
      <c r="G152" s="1095" t="s">
        <v>679</v>
      </c>
      <c r="H152" s="1403">
        <f>H123/H180</f>
        <v>4.7114142317630694E-3</v>
      </c>
      <c r="I152" s="1096">
        <f>K123/I180</f>
        <v>3.4800903870051201E-3</v>
      </c>
      <c r="J152" s="1096">
        <f>N123/J180</f>
        <v>5.8694920273071318E-3</v>
      </c>
      <c r="K152" s="1096">
        <f>Q123/K180</f>
        <v>2.9761051697892497E-3</v>
      </c>
      <c r="L152" s="954"/>
    </row>
    <row r="153" spans="7:19" ht="15" customHeight="1">
      <c r="G153" s="1095" t="s">
        <v>682</v>
      </c>
      <c r="H153" s="1403">
        <f>H123/H181</f>
        <v>1.6161818476250544E-4</v>
      </c>
      <c r="I153" s="1096">
        <f>K123/I181</f>
        <v>1.2352388952023322E-4</v>
      </c>
      <c r="J153" s="1097">
        <f>N123/J181</f>
        <v>1.7147302357833037E-4</v>
      </c>
      <c r="K153" s="1097">
        <f>Q123/K181</f>
        <v>9.4763495180116611E-5</v>
      </c>
      <c r="L153" s="954"/>
    </row>
    <row r="154" spans="7:19" ht="15" customHeight="1">
      <c r="G154" s="1095" t="s">
        <v>681</v>
      </c>
      <c r="H154" s="1403">
        <f>H123/H182</f>
        <v>1.8669340020985471E-4</v>
      </c>
      <c r="I154" s="1096">
        <f>K123/I182</f>
        <v>1.104145638322223E-4</v>
      </c>
      <c r="J154" s="1097">
        <f>N123/J182</f>
        <v>1.4044292222995018E-4</v>
      </c>
      <c r="K154" s="1097">
        <f>Q123/K182</f>
        <v>9.4998763600395643E-5</v>
      </c>
      <c r="L154" s="956"/>
    </row>
    <row r="155" spans="7:19" ht="15" customHeight="1">
      <c r="G155" s="1098" t="s">
        <v>949</v>
      </c>
      <c r="H155" s="1404">
        <f>H123/H183</f>
        <v>4.3183470039475017E-5</v>
      </c>
      <c r="I155" s="1099">
        <f>K123/I183</f>
        <v>2.9488047901731497E-5</v>
      </c>
      <c r="J155" s="1099">
        <f>N123/J183</f>
        <v>3.6720290914292731E-5</v>
      </c>
      <c r="K155" s="1099">
        <f>Q123/K183</f>
        <v>2.905211553191063E-5</v>
      </c>
      <c r="L155" s="958"/>
    </row>
    <row r="156" spans="7:19" ht="15" customHeight="1">
      <c r="G156" s="953"/>
      <c r="H156" s="957"/>
      <c r="I156" s="955"/>
      <c r="J156" s="955"/>
      <c r="K156" s="955"/>
      <c r="L156" s="958"/>
    </row>
    <row r="157" spans="7:19" ht="15" customHeight="1">
      <c r="G157" s="953"/>
      <c r="H157" s="957"/>
      <c r="I157" s="955"/>
      <c r="J157" s="955"/>
      <c r="K157" s="955"/>
      <c r="L157" s="958"/>
    </row>
    <row r="158" spans="7:19" ht="15" customHeight="1">
      <c r="G158" s="913" t="s">
        <v>442</v>
      </c>
      <c r="H158" s="922" t="s">
        <v>395</v>
      </c>
      <c r="I158" s="922" t="s">
        <v>401</v>
      </c>
      <c r="J158" s="922" t="s">
        <v>402</v>
      </c>
      <c r="K158" s="922" t="s">
        <v>403</v>
      </c>
      <c r="L158" s="958"/>
    </row>
    <row r="159" spans="7:19" ht="15" customHeight="1">
      <c r="G159" s="914" t="s">
        <v>1142</v>
      </c>
      <c r="H159" s="420"/>
      <c r="I159" s="420"/>
      <c r="J159" s="420"/>
      <c r="K159" s="420"/>
      <c r="L159" s="958"/>
    </row>
    <row r="160" spans="7:19" ht="15" customHeight="1">
      <c r="G160" s="915" t="s">
        <v>1265</v>
      </c>
      <c r="H160" s="915"/>
      <c r="I160" s="915"/>
      <c r="J160" s="915"/>
      <c r="K160" s="915"/>
      <c r="L160" s="959"/>
    </row>
    <row r="161" spans="7:12" ht="15" customHeight="1">
      <c r="G161" s="1014" t="s">
        <v>958</v>
      </c>
      <c r="H161" s="1405">
        <v>3736725</v>
      </c>
      <c r="I161" s="1046">
        <v>3516924</v>
      </c>
      <c r="J161" s="1046">
        <v>3421091</v>
      </c>
      <c r="K161" s="1046">
        <v>3097564</v>
      </c>
      <c r="L161" s="958"/>
    </row>
    <row r="162" spans="7:12" ht="15" customHeight="1">
      <c r="H162" s="1126"/>
      <c r="I162" s="1119"/>
      <c r="J162" s="1119"/>
      <c r="K162" s="1119"/>
      <c r="L162" s="958"/>
    </row>
    <row r="163" spans="7:12" ht="15" customHeight="1">
      <c r="G163" s="915" t="s">
        <v>1266</v>
      </c>
      <c r="H163" s="906"/>
      <c r="I163" s="906"/>
      <c r="J163" s="906"/>
      <c r="K163" s="960"/>
      <c r="L163" s="958"/>
    </row>
    <row r="164" spans="7:12" ht="15" customHeight="1">
      <c r="G164" s="1100" t="s">
        <v>959</v>
      </c>
      <c r="H164" s="1009"/>
      <c r="I164" s="1009"/>
      <c r="J164" s="1009"/>
      <c r="K164" s="1072"/>
      <c r="L164" s="958"/>
    </row>
    <row r="165" spans="7:12" ht="15" customHeight="1">
      <c r="G165" s="1018" t="s">
        <v>748</v>
      </c>
      <c r="H165" s="1050">
        <v>98945</v>
      </c>
      <c r="I165" s="1050">
        <v>49104</v>
      </c>
      <c r="J165" s="1338">
        <v>0</v>
      </c>
      <c r="K165" s="1338">
        <v>0</v>
      </c>
      <c r="L165" s="958"/>
    </row>
    <row r="166" spans="7:12" ht="15" customHeight="1">
      <c r="G166" s="1101" t="s">
        <v>960</v>
      </c>
      <c r="H166" s="1049"/>
      <c r="I166" s="1050"/>
      <c r="J166" s="1338"/>
      <c r="K166" s="1338"/>
      <c r="L166" s="958"/>
    </row>
    <row r="167" spans="7:12" ht="15" customHeight="1">
      <c r="G167" s="1018" t="s">
        <v>732</v>
      </c>
      <c r="H167" s="1339">
        <f>949051+3780</f>
        <v>952831</v>
      </c>
      <c r="I167" s="1050">
        <f>875098+5966</f>
        <v>881064</v>
      </c>
      <c r="J167" s="1050">
        <v>895184</v>
      </c>
      <c r="K167" s="1050">
        <v>612735</v>
      </c>
      <c r="L167" s="958"/>
    </row>
    <row r="168" spans="7:12" ht="15" customHeight="1">
      <c r="G168" s="1018" t="s">
        <v>665</v>
      </c>
      <c r="H168" s="1049">
        <v>374</v>
      </c>
      <c r="I168" s="1050">
        <v>354</v>
      </c>
      <c r="J168" s="1050">
        <v>342</v>
      </c>
      <c r="K168" s="1050">
        <v>292</v>
      </c>
      <c r="L168" s="958"/>
    </row>
    <row r="169" spans="7:12" ht="15" customHeight="1">
      <c r="G169" s="1018" t="s">
        <v>666</v>
      </c>
      <c r="H169" s="1050">
        <f>2649953+34581</f>
        <v>2684534</v>
      </c>
      <c r="I169" s="1050">
        <v>2561711</v>
      </c>
      <c r="J169" s="1050">
        <v>2525537</v>
      </c>
      <c r="K169" s="1050">
        <v>2484506</v>
      </c>
      <c r="L169" s="958"/>
    </row>
    <row r="170" spans="7:12" ht="15" customHeight="1">
      <c r="G170" s="1021" t="s">
        <v>589</v>
      </c>
      <c r="H170" s="1060">
        <v>40</v>
      </c>
      <c r="I170" s="1060">
        <v>32</v>
      </c>
      <c r="J170" s="1059">
        <v>28</v>
      </c>
      <c r="K170" s="1059">
        <v>31</v>
      </c>
      <c r="L170" s="958"/>
    </row>
    <row r="171" spans="7:12" ht="15" customHeight="1">
      <c r="G171" s="925"/>
      <c r="H171" s="906"/>
      <c r="I171" s="906"/>
      <c r="J171" s="1119"/>
      <c r="K171" s="1119"/>
      <c r="L171" s="958"/>
    </row>
    <row r="172" spans="7:12" ht="15" customHeight="1">
      <c r="G172" s="962" t="s">
        <v>749</v>
      </c>
      <c r="H172" s="963"/>
      <c r="I172" s="963"/>
      <c r="J172" s="963"/>
      <c r="K172" s="964"/>
      <c r="L172" s="958"/>
    </row>
    <row r="173" spans="7:12" ht="15" customHeight="1">
      <c r="G173" s="965" t="s">
        <v>1267</v>
      </c>
      <c r="H173" s="963"/>
      <c r="I173" s="963"/>
      <c r="J173" s="963"/>
      <c r="K173" s="964"/>
      <c r="L173" s="958"/>
    </row>
    <row r="174" spans="7:12" ht="15" customHeight="1">
      <c r="G174" s="1102" t="s">
        <v>953</v>
      </c>
      <c r="H174" s="1406">
        <f>H161/H180</f>
        <v>11.605312686344663</v>
      </c>
      <c r="I174" s="1103">
        <f>I161/I180</f>
        <v>11.177363839477255</v>
      </c>
      <c r="J174" s="1103">
        <f>J161/J180</f>
        <v>13.877032722316644</v>
      </c>
      <c r="K174" s="1103">
        <f>K161/K180</f>
        <v>11.998016833673544</v>
      </c>
      <c r="L174" s="958"/>
    </row>
    <row r="175" spans="7:12" ht="15" customHeight="1">
      <c r="G175" s="1095" t="s">
        <v>954</v>
      </c>
      <c r="H175" s="1407">
        <f>H161/H181</f>
        <v>0.3981033035310963</v>
      </c>
      <c r="I175" s="1104">
        <f>I161/I181</f>
        <v>0.39673436678270013</v>
      </c>
      <c r="J175" s="1104">
        <f>J161/J181</f>
        <v>0.40540761417181326</v>
      </c>
      <c r="K175" s="1104">
        <f>K161/K181</f>
        <v>0.38203421771862145</v>
      </c>
      <c r="L175" s="958"/>
    </row>
    <row r="176" spans="7:12" ht="15" customHeight="1">
      <c r="G176" s="1095" t="s">
        <v>956</v>
      </c>
      <c r="H176" s="1407">
        <f>H161/H182</f>
        <v>0.45986941061250447</v>
      </c>
      <c r="I176" s="1104">
        <f>I161/I182</f>
        <v>0.3546297986219859</v>
      </c>
      <c r="J176" s="1104">
        <f>J161/J182</f>
        <v>0.33204424136460436</v>
      </c>
      <c r="K176" s="1104">
        <f>K161/K182</f>
        <v>0.38298269040553906</v>
      </c>
      <c r="L176" s="958"/>
    </row>
    <row r="177" spans="7:12" ht="15" customHeight="1">
      <c r="G177" s="1098" t="s">
        <v>957</v>
      </c>
      <c r="H177" s="1408">
        <f>H161/H183</f>
        <v>0.10637096379911488</v>
      </c>
      <c r="I177" s="1105">
        <f>I161/I183</f>
        <v>9.4709793039953555E-2</v>
      </c>
      <c r="J177" s="1105">
        <f>J161/J183</f>
        <v>8.6816487052017027E-2</v>
      </c>
      <c r="K177" s="1105">
        <f>K161/K183</f>
        <v>0.11712212819091199</v>
      </c>
      <c r="L177" s="958"/>
    </row>
    <row r="178" spans="7:12" ht="15" customHeight="1">
      <c r="L178" s="958"/>
    </row>
    <row r="179" spans="7:12" ht="15" customHeight="1">
      <c r="G179" s="942" t="s">
        <v>1268</v>
      </c>
      <c r="H179" s="966"/>
      <c r="I179" s="967"/>
      <c r="J179" s="967"/>
      <c r="K179" s="967"/>
      <c r="L179" s="958"/>
    </row>
    <row r="180" spans="7:12" ht="15" customHeight="1">
      <c r="G180" s="1102" t="s">
        <v>679</v>
      </c>
      <c r="H180" s="1340">
        <v>321984</v>
      </c>
      <c r="I180" s="1053">
        <v>314647</v>
      </c>
      <c r="J180" s="1053">
        <v>246529</v>
      </c>
      <c r="K180" s="1053">
        <v>258173</v>
      </c>
      <c r="L180" s="958"/>
    </row>
    <row r="181" spans="7:12" ht="15" customHeight="1">
      <c r="G181" s="1095" t="s">
        <v>682</v>
      </c>
      <c r="H181" s="1050">
        <v>9386320</v>
      </c>
      <c r="I181" s="1050">
        <v>8864682</v>
      </c>
      <c r="J181" s="1050">
        <v>8438645.1571433209</v>
      </c>
      <c r="K181" s="1050">
        <v>8108080</v>
      </c>
      <c r="L181" s="958"/>
    </row>
    <row r="182" spans="7:12" ht="15" customHeight="1">
      <c r="G182" s="1095" t="s">
        <v>681</v>
      </c>
      <c r="H182" s="1050">
        <v>8125622</v>
      </c>
      <c r="I182" s="1050">
        <v>9917170</v>
      </c>
      <c r="J182" s="1050">
        <v>10303118</v>
      </c>
      <c r="K182" s="1050">
        <v>8088000</v>
      </c>
      <c r="L182" s="958"/>
    </row>
    <row r="183" spans="7:12" ht="15" customHeight="1">
      <c r="G183" s="1098" t="s">
        <v>949</v>
      </c>
      <c r="H183" s="1341">
        <v>35129182.5</v>
      </c>
      <c r="I183" s="1059">
        <v>37133689</v>
      </c>
      <c r="J183" s="1059">
        <v>39406005.888607502</v>
      </c>
      <c r="K183" s="1059">
        <v>26447299.48</v>
      </c>
      <c r="L183" s="958"/>
    </row>
    <row r="184" spans="7:12" ht="15" customHeight="1">
      <c r="G184" s="953"/>
      <c r="H184" s="957"/>
      <c r="I184" s="955"/>
      <c r="J184" s="955"/>
      <c r="K184" s="955"/>
      <c r="L184" s="958"/>
    </row>
    <row r="185" spans="7:12" ht="15" customHeight="1">
      <c r="H185" s="906"/>
      <c r="I185" s="906"/>
      <c r="J185" s="906"/>
    </row>
    <row r="186" spans="7:12" ht="15" customHeight="1">
      <c r="G186" s="913" t="s">
        <v>1170</v>
      </c>
      <c r="H186" s="922" t="s">
        <v>395</v>
      </c>
      <c r="I186" s="922" t="s">
        <v>401</v>
      </c>
      <c r="J186" s="922" t="s">
        <v>402</v>
      </c>
      <c r="K186" s="922" t="s">
        <v>403</v>
      </c>
      <c r="L186" s="922" t="s">
        <v>404</v>
      </c>
    </row>
    <row r="187" spans="7:12" ht="15" customHeight="1">
      <c r="G187" s="968" t="s">
        <v>1143</v>
      </c>
      <c r="H187" s="914"/>
      <c r="I187" s="915"/>
      <c r="J187" s="914"/>
      <c r="K187" s="914"/>
      <c r="L187" s="914"/>
    </row>
    <row r="188" spans="7:12" ht="15" customHeight="1">
      <c r="G188" s="942" t="s">
        <v>1269</v>
      </c>
      <c r="H188" s="920"/>
      <c r="I188" s="906"/>
      <c r="J188" s="920"/>
      <c r="K188" s="920"/>
      <c r="L188" s="920"/>
    </row>
    <row r="189" spans="7:12" ht="15" customHeight="1">
      <c r="G189" s="1106" t="s">
        <v>723</v>
      </c>
      <c r="H189" s="1409">
        <v>205247</v>
      </c>
      <c r="I189" s="1053">
        <v>195149</v>
      </c>
      <c r="J189" s="1053">
        <v>193005</v>
      </c>
      <c r="K189" s="1053">
        <v>171060</v>
      </c>
      <c r="L189" s="1053">
        <v>70114</v>
      </c>
    </row>
    <row r="190" spans="7:12" ht="15" customHeight="1">
      <c r="G190" s="1107" t="s">
        <v>724</v>
      </c>
      <c r="H190" s="1410">
        <v>0</v>
      </c>
      <c r="I190" s="1049">
        <v>0</v>
      </c>
      <c r="J190" s="1049">
        <v>0</v>
      </c>
      <c r="K190" s="1049">
        <v>0</v>
      </c>
      <c r="L190" s="1049">
        <v>0</v>
      </c>
    </row>
    <row r="191" spans="7:12" ht="15" customHeight="1">
      <c r="G191" s="1108" t="s">
        <v>725</v>
      </c>
      <c r="H191" s="1394">
        <v>2681.3553863000002</v>
      </c>
      <c r="I191" s="1059">
        <f>1167*2</f>
        <v>2334</v>
      </c>
      <c r="J191" s="1059">
        <v>2197</v>
      </c>
      <c r="K191" s="1060" t="s">
        <v>434</v>
      </c>
      <c r="L191" s="1060" t="s">
        <v>434</v>
      </c>
    </row>
    <row r="192" spans="7:12" ht="15" customHeight="1">
      <c r="G192" s="1127"/>
      <c r="H192" s="1119"/>
      <c r="I192" s="1119"/>
      <c r="J192" s="1119"/>
      <c r="K192" s="926"/>
      <c r="L192" s="926"/>
    </row>
    <row r="193" spans="7:13" ht="15" customHeight="1">
      <c r="G193" s="942" t="s">
        <v>1270</v>
      </c>
      <c r="H193" s="915"/>
      <c r="I193" s="915"/>
      <c r="J193" s="915"/>
      <c r="K193" s="915"/>
      <c r="L193" s="915"/>
    </row>
    <row r="194" spans="7:13" ht="15" customHeight="1">
      <c r="G194" s="1106" t="s">
        <v>730</v>
      </c>
      <c r="H194" s="1411">
        <v>205247</v>
      </c>
      <c r="I194" s="1053">
        <v>195149</v>
      </c>
      <c r="J194" s="1342">
        <f>+J189</f>
        <v>193005</v>
      </c>
      <c r="K194" s="1342">
        <f>+K189</f>
        <v>171060</v>
      </c>
      <c r="L194" s="1342">
        <f>+L189</f>
        <v>70114</v>
      </c>
    </row>
    <row r="195" spans="7:13" ht="15" customHeight="1">
      <c r="G195" s="1109" t="s">
        <v>731</v>
      </c>
      <c r="H195" s="1341">
        <f>+H194/2</f>
        <v>102623.5</v>
      </c>
      <c r="I195" s="1059">
        <f>+I194/2</f>
        <v>97574.5</v>
      </c>
      <c r="J195" s="1059">
        <f>+J194/2</f>
        <v>96502.5</v>
      </c>
      <c r="K195" s="1059">
        <f>+K194/2</f>
        <v>85530</v>
      </c>
      <c r="L195" s="1059">
        <f>+L194/2</f>
        <v>35057</v>
      </c>
    </row>
    <row r="196" spans="7:13" ht="15" customHeight="1">
      <c r="G196" s="945"/>
      <c r="H196" s="917"/>
      <c r="I196" s="927"/>
      <c r="J196" s="927"/>
      <c r="K196" s="927"/>
      <c r="L196" s="927"/>
    </row>
    <row r="197" spans="7:13" ht="15" customHeight="1">
      <c r="G197" s="968" t="s">
        <v>1144</v>
      </c>
      <c r="H197" s="906"/>
      <c r="I197" s="920"/>
      <c r="J197" s="906"/>
      <c r="K197" s="920"/>
      <c r="M197" s="920"/>
    </row>
    <row r="198" spans="7:13" ht="15" customHeight="1">
      <c r="G198" s="942" t="s">
        <v>1271</v>
      </c>
      <c r="H198" s="906"/>
      <c r="I198" s="920"/>
      <c r="J198" s="906"/>
      <c r="K198" s="920"/>
      <c r="M198" s="920"/>
    </row>
    <row r="199" spans="7:13" ht="15" customHeight="1">
      <c r="G199" s="1106" t="s">
        <v>726</v>
      </c>
      <c r="H199" s="1053">
        <v>1313.8734293800001</v>
      </c>
      <c r="I199" s="1053">
        <f>319913*2</f>
        <v>639826</v>
      </c>
      <c r="J199" s="1053">
        <f>326992*2</f>
        <v>653984</v>
      </c>
      <c r="K199" s="1053">
        <f>237172*2</f>
        <v>474344</v>
      </c>
    </row>
    <row r="200" spans="7:13" ht="15" customHeight="1">
      <c r="G200" s="1107" t="s">
        <v>727</v>
      </c>
      <c r="H200" s="1050">
        <v>404.83012960000002</v>
      </c>
      <c r="I200" s="1050">
        <f>462*2</f>
        <v>924</v>
      </c>
      <c r="J200" s="1050">
        <f>460*2</f>
        <v>920</v>
      </c>
      <c r="K200" s="1050">
        <f>392*2</f>
        <v>784</v>
      </c>
    </row>
    <row r="201" spans="7:13" ht="15" customHeight="1">
      <c r="G201" s="1108" t="s">
        <v>728</v>
      </c>
      <c r="H201" s="1341">
        <f>129997*2</f>
        <v>259994</v>
      </c>
      <c r="I201" s="1059">
        <f>120888*2</f>
        <v>241776</v>
      </c>
      <c r="J201" s="1059">
        <f>124883*2</f>
        <v>249766</v>
      </c>
      <c r="K201" s="1059">
        <f>86383*2</f>
        <v>172766</v>
      </c>
    </row>
    <row r="202" spans="7:13" ht="15" customHeight="1">
      <c r="G202" s="1609" t="s">
        <v>729</v>
      </c>
      <c r="H202" s="1610"/>
      <c r="I202" s="1610"/>
      <c r="J202" s="1610"/>
      <c r="K202" s="1610"/>
      <c r="L202" s="1610"/>
      <c r="M202" s="1610"/>
    </row>
    <row r="203" spans="7:13" ht="15" customHeight="1">
      <c r="G203" s="975"/>
      <c r="H203" s="976"/>
      <c r="I203" s="976"/>
      <c r="J203" s="976"/>
      <c r="K203" s="976"/>
      <c r="L203" s="976"/>
      <c r="M203" s="976"/>
    </row>
    <row r="204" spans="7:13" ht="15" customHeight="1">
      <c r="G204" s="915" t="s">
        <v>1272</v>
      </c>
      <c r="H204" s="915"/>
      <c r="I204" s="915"/>
      <c r="J204" s="915"/>
      <c r="K204" s="915"/>
      <c r="L204" s="915"/>
      <c r="M204" s="267"/>
    </row>
    <row r="205" spans="7:13" ht="15" customHeight="1">
      <c r="G205" s="1110" t="s">
        <v>737</v>
      </c>
      <c r="H205" s="1053">
        <v>1702.5701770000001</v>
      </c>
      <c r="I205" s="1053">
        <v>1627.14</v>
      </c>
      <c r="J205" s="1053">
        <v>1484.6291650000001</v>
      </c>
      <c r="K205" s="1053">
        <v>1052.935976779977</v>
      </c>
      <c r="L205" s="1053">
        <v>411.07</v>
      </c>
      <c r="M205" s="267"/>
    </row>
    <row r="206" spans="7:13" ht="15" customHeight="1">
      <c r="G206" s="1069"/>
      <c r="H206" s="1343"/>
      <c r="I206" s="1343"/>
      <c r="J206" s="1343"/>
      <c r="K206" s="1343"/>
      <c r="L206" s="1343"/>
      <c r="M206" s="267"/>
    </row>
    <row r="207" spans="7:13" ht="15" customHeight="1">
      <c r="G207" s="1020" t="s">
        <v>723</v>
      </c>
      <c r="H207" s="1049"/>
      <c r="I207" s="1049"/>
      <c r="J207" s="1049"/>
      <c r="K207" s="1049"/>
      <c r="L207" s="1049"/>
      <c r="M207" s="267"/>
    </row>
    <row r="208" spans="7:13" ht="15" customHeight="1">
      <c r="G208" s="1111" t="s">
        <v>732</v>
      </c>
      <c r="H208" s="1050">
        <f>66623+265</f>
        <v>66888</v>
      </c>
      <c r="I208" s="1050">
        <f>61432+419</f>
        <v>61851</v>
      </c>
      <c r="J208" s="1050">
        <f>60993.52+1848.41</f>
        <v>62841.93</v>
      </c>
      <c r="K208" s="1050">
        <v>43014.02</v>
      </c>
      <c r="L208" s="1050">
        <v>18340</v>
      </c>
      <c r="M208" s="267"/>
    </row>
    <row r="209" spans="7:20" ht="15" customHeight="1">
      <c r="G209" s="1111" t="s">
        <v>774</v>
      </c>
      <c r="H209" s="1339">
        <v>1781.95893</v>
      </c>
      <c r="I209" s="1050"/>
      <c r="J209" s="1344"/>
      <c r="K209" s="1344"/>
      <c r="L209" s="1344"/>
      <c r="M209" s="267"/>
      <c r="T209" s="969"/>
    </row>
    <row r="210" spans="7:20" ht="15" customHeight="1">
      <c r="G210" s="1111" t="s">
        <v>734</v>
      </c>
      <c r="H210" s="1050">
        <v>22.7</v>
      </c>
      <c r="I210" s="1050">
        <v>21</v>
      </c>
      <c r="J210" s="1050">
        <v>20.72</v>
      </c>
      <c r="K210" s="1050">
        <v>17.7</v>
      </c>
      <c r="L210" s="1050">
        <v>6.74</v>
      </c>
      <c r="M210" s="267"/>
    </row>
    <row r="211" spans="7:20" ht="15" customHeight="1">
      <c r="G211" s="1111" t="s">
        <v>735</v>
      </c>
      <c r="H211" s="1050">
        <v>2.08</v>
      </c>
      <c r="I211" s="1050">
        <v>1.59</v>
      </c>
      <c r="J211" s="1050">
        <v>1.5</v>
      </c>
      <c r="K211" s="1050">
        <v>1.6</v>
      </c>
      <c r="L211" s="1050">
        <v>0.39500000000000002</v>
      </c>
      <c r="M211" s="267"/>
    </row>
    <row r="212" spans="7:20" ht="15" customHeight="1">
      <c r="G212" s="1111" t="s">
        <v>736</v>
      </c>
      <c r="H212" s="1050">
        <v>136552.07809</v>
      </c>
      <c r="I212" s="1050">
        <f>132005+1271</f>
        <v>133276</v>
      </c>
      <c r="J212" s="1050">
        <f>128801.76+1339.16</f>
        <v>130140.92</v>
      </c>
      <c r="K212" s="1050">
        <v>128026.6</v>
      </c>
      <c r="L212" s="1050">
        <v>51767</v>
      </c>
      <c r="M212" s="267"/>
    </row>
    <row r="213" spans="7:20" ht="15" customHeight="1">
      <c r="G213" s="1112" t="s">
        <v>738</v>
      </c>
      <c r="H213" s="1345">
        <f>SUM(H208:H212)</f>
        <v>205246.81701999999</v>
      </c>
      <c r="I213" s="1345">
        <f>SUM(I208:I212)</f>
        <v>195149.59</v>
      </c>
      <c r="J213" s="1345">
        <f>SUM(J208:J212)</f>
        <v>193005.07</v>
      </c>
      <c r="K213" s="1345">
        <f>SUM(K208:K212)</f>
        <v>171059.91999999998</v>
      </c>
      <c r="L213" s="1345">
        <f>SUM(L208:L212)</f>
        <v>70114.135000000009</v>
      </c>
      <c r="M213" s="267"/>
      <c r="T213" s="971"/>
    </row>
    <row r="214" spans="7:20" ht="15" customHeight="1">
      <c r="G214" s="970"/>
      <c r="H214" s="1128"/>
      <c r="I214" s="1128"/>
      <c r="J214" s="1128"/>
      <c r="K214" s="1128"/>
      <c r="L214" s="1128"/>
      <c r="M214" s="267"/>
      <c r="T214" s="971"/>
    </row>
    <row r="215" spans="7:20" ht="15" customHeight="1">
      <c r="G215" s="915" t="s">
        <v>1273</v>
      </c>
      <c r="H215" s="915"/>
      <c r="I215" s="915"/>
      <c r="J215" s="915"/>
      <c r="K215" s="915"/>
      <c r="L215" s="915"/>
      <c r="M215" s="267"/>
    </row>
    <row r="216" spans="7:20" ht="15" customHeight="1">
      <c r="G216" s="1009" t="s">
        <v>724</v>
      </c>
      <c r="H216" s="1009"/>
      <c r="I216" s="1009"/>
      <c r="J216" s="1009"/>
      <c r="K216" s="1009"/>
      <c r="L216" s="1009"/>
      <c r="M216" s="267"/>
    </row>
    <row r="217" spans="7:20" ht="15" customHeight="1">
      <c r="G217" s="1111" t="s">
        <v>739</v>
      </c>
      <c r="H217" s="1020">
        <v>0</v>
      </c>
      <c r="I217" s="1020">
        <v>0</v>
      </c>
      <c r="J217" s="1020">
        <v>0</v>
      </c>
      <c r="K217" s="1020">
        <v>0</v>
      </c>
      <c r="L217" s="1020">
        <v>0</v>
      </c>
      <c r="M217" s="267"/>
    </row>
    <row r="218" spans="7:20" ht="15" customHeight="1">
      <c r="G218" s="1012" t="s">
        <v>740</v>
      </c>
      <c r="H218" s="1012">
        <v>0</v>
      </c>
      <c r="I218" s="1012">
        <v>0</v>
      </c>
      <c r="J218" s="1012">
        <v>0</v>
      </c>
      <c r="K218" s="1012">
        <v>0</v>
      </c>
      <c r="L218" s="1012">
        <v>0</v>
      </c>
      <c r="M218" s="267"/>
    </row>
    <row r="219" spans="7:20" ht="15" customHeight="1">
      <c r="H219" s="906"/>
      <c r="I219" s="906"/>
      <c r="J219" s="906"/>
      <c r="M219" s="267"/>
    </row>
    <row r="220" spans="7:20">
      <c r="G220" s="914" t="s">
        <v>1145</v>
      </c>
      <c r="H220" s="915"/>
      <c r="I220" s="914"/>
      <c r="J220" s="915"/>
      <c r="K220" s="914"/>
      <c r="L220" s="914"/>
      <c r="M220" s="267"/>
    </row>
    <row r="221" spans="7:20">
      <c r="G221" s="915" t="s">
        <v>1274</v>
      </c>
      <c r="H221" s="915"/>
      <c r="I221" s="914"/>
      <c r="J221" s="915"/>
      <c r="K221" s="914"/>
      <c r="L221" s="914"/>
      <c r="M221" s="267"/>
    </row>
    <row r="222" spans="7:20" ht="15" customHeight="1">
      <c r="G222" s="1113" t="s">
        <v>725</v>
      </c>
      <c r="H222" s="1346"/>
      <c r="I222" s="1346"/>
      <c r="J222" s="1346"/>
      <c r="K222" s="1053"/>
      <c r="L222" s="1053"/>
      <c r="M222" s="267"/>
    </row>
    <row r="223" spans="7:20" ht="15" customHeight="1">
      <c r="G223" s="1111" t="s">
        <v>741</v>
      </c>
      <c r="H223" s="1050">
        <v>55.155237</v>
      </c>
      <c r="I223" s="1050">
        <v>38.159999999999997</v>
      </c>
      <c r="J223" s="1347"/>
      <c r="K223" s="1050"/>
      <c r="L223" s="1050"/>
      <c r="M223" s="267"/>
    </row>
    <row r="224" spans="7:20" ht="15" customHeight="1">
      <c r="G224" s="1111" t="s">
        <v>742</v>
      </c>
      <c r="H224" s="1050">
        <v>2624.7451009800002</v>
      </c>
      <c r="I224" s="1050">
        <v>2295.9899999999998</v>
      </c>
      <c r="J224" s="1050">
        <f>+I224/2</f>
        <v>1147.9949999999999</v>
      </c>
      <c r="K224" s="1050"/>
      <c r="L224" s="1050"/>
      <c r="M224" s="267"/>
    </row>
    <row r="225" spans="2:20" ht="15" customHeight="1">
      <c r="G225" s="1111" t="s">
        <v>802</v>
      </c>
      <c r="H225" s="1050">
        <v>1.46</v>
      </c>
      <c r="I225" s="1050"/>
      <c r="J225" s="1050"/>
      <c r="K225" s="1050"/>
      <c r="L225" s="1050"/>
      <c r="M225" s="267"/>
    </row>
    <row r="226" spans="2:20" ht="15" customHeight="1">
      <c r="G226" s="1114" t="s">
        <v>743</v>
      </c>
      <c r="H226" s="1050">
        <f>SUM(H223:H225)</f>
        <v>2681.3603379800002</v>
      </c>
      <c r="I226" s="1348">
        <f>SUM(I223:I225)</f>
        <v>2334.1499999999996</v>
      </c>
      <c r="J226" s="1050"/>
      <c r="K226" s="1050"/>
      <c r="L226" s="1050"/>
      <c r="M226" s="267"/>
      <c r="N226" s="973"/>
      <c r="O226" s="973"/>
      <c r="P226" s="973"/>
      <c r="Q226" s="973"/>
      <c r="R226" s="973"/>
      <c r="S226" s="973"/>
      <c r="T226" s="910"/>
    </row>
    <row r="227" spans="2:20" ht="15" customHeight="1">
      <c r="G227" s="1115" t="s">
        <v>744</v>
      </c>
      <c r="H227" s="1458">
        <f>+H213+H191</f>
        <v>207928.1724063</v>
      </c>
      <c r="I227" s="1345">
        <f>+I213+I191</f>
        <v>197483.59</v>
      </c>
      <c r="J227" s="1345">
        <f>+J213+J191</f>
        <v>195202.07</v>
      </c>
      <c r="K227" s="1345">
        <f>+K213</f>
        <v>171059.91999999998</v>
      </c>
      <c r="L227" s="1345">
        <f>+L213</f>
        <v>70114.135000000009</v>
      </c>
      <c r="M227" s="267"/>
    </row>
    <row r="228" spans="2:20" ht="15" customHeight="1">
      <c r="H228" s="906"/>
      <c r="I228" s="927"/>
      <c r="J228" s="927"/>
      <c r="K228" s="927"/>
      <c r="L228" s="927"/>
      <c r="M228" s="267"/>
    </row>
    <row r="229" spans="2:20" ht="15" customHeight="1">
      <c r="G229" s="968" t="s">
        <v>746</v>
      </c>
      <c r="H229" s="915"/>
      <c r="I229" s="914"/>
      <c r="J229" s="914"/>
      <c r="K229" s="914"/>
      <c r="L229" s="914"/>
      <c r="M229" s="267"/>
    </row>
    <row r="230" spans="2:20" ht="15" customHeight="1">
      <c r="G230" s="942" t="s">
        <v>1275</v>
      </c>
      <c r="H230" s="915"/>
      <c r="I230" s="914"/>
      <c r="J230" s="914"/>
      <c r="K230" s="914"/>
      <c r="L230" s="914"/>
      <c r="M230" s="267"/>
    </row>
    <row r="231" spans="2:20" ht="15" customHeight="1">
      <c r="G231" s="1102" t="s">
        <v>679</v>
      </c>
      <c r="H231" s="1406">
        <f t="shared" ref="H231:K234" si="2">+$H$227/H180</f>
        <v>0.64577175389553521</v>
      </c>
      <c r="I231" s="1103">
        <f t="shared" si="2"/>
        <v>0.66082998536868298</v>
      </c>
      <c r="J231" s="1103">
        <f t="shared" si="2"/>
        <v>0.84342277138308275</v>
      </c>
      <c r="K231" s="1103">
        <f t="shared" si="2"/>
        <v>0.8053831051515844</v>
      </c>
      <c r="M231" s="267"/>
    </row>
    <row r="232" spans="2:20" ht="15" customHeight="1">
      <c r="G232" s="1095" t="s">
        <v>682</v>
      </c>
      <c r="H232" s="1407">
        <f t="shared" si="2"/>
        <v>2.2152256944819693E-2</v>
      </c>
      <c r="I232" s="1104">
        <f t="shared" si="2"/>
        <v>2.3455795978502104E-2</v>
      </c>
      <c r="J232" s="1104">
        <f t="shared" si="2"/>
        <v>2.4639994754405405E-2</v>
      </c>
      <c r="K232" s="1104">
        <f t="shared" si="2"/>
        <v>2.5644563497930459E-2</v>
      </c>
      <c r="L232" s="946"/>
      <c r="M232" s="267"/>
    </row>
    <row r="233" spans="2:20" ht="15" customHeight="1">
      <c r="G233" s="1095" t="s">
        <v>681</v>
      </c>
      <c r="H233" s="1407">
        <f t="shared" si="2"/>
        <v>2.5589200729039575E-2</v>
      </c>
      <c r="I233" s="1104">
        <f t="shared" si="2"/>
        <v>2.0966482616139485E-2</v>
      </c>
      <c r="J233" s="1104">
        <f t="shared" si="2"/>
        <v>2.0181092015669432E-2</v>
      </c>
      <c r="K233" s="1104">
        <f t="shared" si="2"/>
        <v>2.5708231009681008E-2</v>
      </c>
      <c r="L233" s="946"/>
      <c r="M233" s="267"/>
    </row>
    <row r="234" spans="2:20" ht="15" customHeight="1">
      <c r="G234" s="1098" t="s">
        <v>949</v>
      </c>
      <c r="H234" s="1408">
        <f t="shared" si="2"/>
        <v>5.9189584729533633E-3</v>
      </c>
      <c r="I234" s="1105">
        <f t="shared" si="2"/>
        <v>5.5994483178415161E-3</v>
      </c>
      <c r="J234" s="1105">
        <f t="shared" si="2"/>
        <v>5.2765604561413621E-3</v>
      </c>
      <c r="K234" s="1105">
        <f t="shared" si="2"/>
        <v>7.861981241734704E-3</v>
      </c>
      <c r="L234" s="946"/>
      <c r="M234" s="972"/>
    </row>
    <row r="235" spans="2:20" ht="15" customHeight="1">
      <c r="H235" s="906"/>
      <c r="I235" s="906"/>
      <c r="J235" s="906"/>
      <c r="L235" s="267"/>
    </row>
    <row r="236" spans="2:20" ht="15" customHeight="1">
      <c r="G236"/>
      <c r="H236" s="906"/>
      <c r="I236" s="906"/>
      <c r="J236" s="906"/>
      <c r="M236" s="961"/>
    </row>
    <row r="237" spans="2:20" ht="15" customHeight="1">
      <c r="G237"/>
      <c r="H237" s="906"/>
      <c r="I237" s="906"/>
      <c r="J237" s="906"/>
      <c r="M237" s="961"/>
    </row>
    <row r="238" spans="2:20" ht="15" customHeight="1">
      <c r="B238"/>
      <c r="H238" s="906"/>
      <c r="I238" s="906"/>
      <c r="J238" s="906"/>
      <c r="M238" s="961"/>
    </row>
    <row r="239" spans="2:20" ht="15" customHeight="1">
      <c r="H239" s="906"/>
      <c r="I239" s="906"/>
      <c r="J239" s="906"/>
      <c r="M239" s="961"/>
    </row>
    <row r="240" spans="2:20" ht="15" customHeight="1">
      <c r="H240" s="906"/>
      <c r="I240" s="906"/>
      <c r="J240" s="906"/>
      <c r="M240" s="961"/>
    </row>
    <row r="241" spans="7:13" ht="15" customHeight="1">
      <c r="H241" s="906"/>
      <c r="I241" s="906"/>
      <c r="J241" s="917"/>
      <c r="M241" s="961"/>
    </row>
    <row r="242" spans="7:13" ht="15" customHeight="1">
      <c r="H242" s="906"/>
      <c r="I242" s="906"/>
      <c r="J242" s="917"/>
      <c r="M242" s="961"/>
    </row>
    <row r="243" spans="7:13" ht="15" customHeight="1">
      <c r="H243" s="906"/>
      <c r="I243" s="906"/>
      <c r="J243" s="917"/>
      <c r="M243" s="961"/>
    </row>
    <row r="244" spans="7:13" ht="15" customHeight="1">
      <c r="H244" s="906"/>
      <c r="I244" s="906"/>
      <c r="J244" s="917"/>
      <c r="M244" s="961"/>
    </row>
    <row r="245" spans="7:13" ht="15" customHeight="1">
      <c r="G245"/>
      <c r="H245" s="906"/>
      <c r="I245" s="906"/>
      <c r="J245" s="917"/>
      <c r="M245" s="961"/>
    </row>
    <row r="246" spans="7:13" ht="15" customHeight="1">
      <c r="G246"/>
      <c r="H246"/>
      <c r="I246"/>
      <c r="J246" s="906"/>
      <c r="M246" s="961"/>
    </row>
    <row r="247" spans="7:13" ht="15" customHeight="1">
      <c r="G247"/>
      <c r="H247"/>
      <c r="I247"/>
      <c r="J247" s="917"/>
      <c r="M247" s="961"/>
    </row>
    <row r="248" spans="7:13" ht="15" customHeight="1">
      <c r="G248"/>
      <c r="H248"/>
      <c r="I248"/>
      <c r="J248" s="917"/>
      <c r="M248" s="961"/>
    </row>
    <row r="249" spans="7:13" ht="15" customHeight="1">
      <c r="G249"/>
      <c r="H249"/>
      <c r="I249"/>
      <c r="J249" s="917"/>
      <c r="M249" s="961"/>
    </row>
    <row r="250" spans="7:13" ht="15" customHeight="1">
      <c r="G250"/>
      <c r="H250"/>
      <c r="I250"/>
      <c r="J250" s="917"/>
      <c r="M250" s="961"/>
    </row>
    <row r="251" spans="7:13" ht="15" customHeight="1">
      <c r="G251"/>
      <c r="H251"/>
      <c r="I251"/>
      <c r="J251" s="917"/>
      <c r="M251" s="961"/>
    </row>
    <row r="252" spans="7:13" ht="15" customHeight="1">
      <c r="G252"/>
      <c r="H252"/>
      <c r="I252"/>
      <c r="J252" s="917"/>
      <c r="M252" s="961"/>
    </row>
    <row r="253" spans="7:13" ht="15" customHeight="1">
      <c r="G253"/>
      <c r="H253"/>
      <c r="I253"/>
      <c r="J253" s="917"/>
      <c r="M253" s="961"/>
    </row>
    <row r="254" spans="7:13" ht="15" customHeight="1">
      <c r="G254"/>
      <c r="H254"/>
      <c r="I254"/>
      <c r="J254" s="917"/>
      <c r="M254" s="961"/>
    </row>
    <row r="255" spans="7:13" ht="15" customHeight="1">
      <c r="G255"/>
      <c r="H255"/>
      <c r="I255"/>
      <c r="J255" s="917"/>
      <c r="M255" s="961"/>
    </row>
    <row r="256" spans="7:13" ht="15" customHeight="1">
      <c r="G256"/>
      <c r="H256"/>
      <c r="I256"/>
      <c r="J256" s="917"/>
      <c r="M256" s="961"/>
    </row>
    <row r="257" spans="7:13" ht="15" customHeight="1">
      <c r="G257"/>
      <c r="H257"/>
      <c r="I257"/>
      <c r="J257" s="917"/>
      <c r="M257" s="961"/>
    </row>
    <row r="258" spans="7:13" ht="15" customHeight="1">
      <c r="G258"/>
      <c r="H258"/>
      <c r="I258"/>
      <c r="J258" s="917"/>
      <c r="M258" s="961"/>
    </row>
    <row r="259" spans="7:13" ht="15" customHeight="1">
      <c r="G259"/>
      <c r="H259"/>
      <c r="I259"/>
      <c r="J259" s="917"/>
      <c r="M259" s="961"/>
    </row>
    <row r="260" spans="7:13" ht="15" customHeight="1">
      <c r="G260"/>
      <c r="H260"/>
      <c r="I260"/>
      <c r="J260" s="917"/>
      <c r="M260" s="961"/>
    </row>
    <row r="261" spans="7:13" ht="15" customHeight="1">
      <c r="G261"/>
      <c r="H261"/>
      <c r="I261"/>
      <c r="J261" s="917"/>
      <c r="M261" s="961"/>
    </row>
    <row r="262" spans="7:13" ht="15" customHeight="1">
      <c r="G262"/>
      <c r="H262"/>
      <c r="I262"/>
      <c r="J262" s="917"/>
      <c r="M262" s="961"/>
    </row>
    <row r="263" spans="7:13" ht="15" customHeight="1">
      <c r="G263"/>
      <c r="H263"/>
      <c r="I263"/>
      <c r="J263" s="917"/>
      <c r="M263" s="961"/>
    </row>
    <row r="264" spans="7:13" ht="15" customHeight="1">
      <c r="G264"/>
      <c r="H264"/>
      <c r="I264"/>
      <c r="J264" s="917"/>
      <c r="M264" s="961"/>
    </row>
    <row r="265" spans="7:13" ht="15" customHeight="1">
      <c r="G265"/>
      <c r="H265"/>
      <c r="I265"/>
      <c r="J265" s="917"/>
      <c r="M265" s="961"/>
    </row>
    <row r="266" spans="7:13" ht="15" customHeight="1">
      <c r="G266"/>
      <c r="H266"/>
      <c r="I266"/>
      <c r="J266" s="917"/>
      <c r="M266" s="961"/>
    </row>
    <row r="267" spans="7:13" ht="15" customHeight="1">
      <c r="G267"/>
      <c r="H267"/>
      <c r="I267"/>
      <c r="J267" s="917"/>
      <c r="M267" s="961"/>
    </row>
    <row r="268" spans="7:13" ht="15" customHeight="1">
      <c r="G268"/>
      <c r="H268"/>
      <c r="I268"/>
      <c r="J268" s="917"/>
      <c r="M268" s="961"/>
    </row>
    <row r="269" spans="7:13" ht="15" customHeight="1">
      <c r="G269"/>
      <c r="H269"/>
      <c r="I269"/>
      <c r="J269" s="917"/>
      <c r="M269" s="961"/>
    </row>
    <row r="270" spans="7:13" ht="15" customHeight="1">
      <c r="G270"/>
      <c r="H270"/>
      <c r="I270"/>
      <c r="J270" s="917"/>
      <c r="M270" s="961"/>
    </row>
    <row r="271" spans="7:13" ht="15" customHeight="1">
      <c r="G271"/>
      <c r="H271"/>
      <c r="I271"/>
      <c r="J271" s="917"/>
      <c r="M271" s="961"/>
    </row>
    <row r="272" spans="7:13" ht="15" customHeight="1">
      <c r="G272"/>
      <c r="H272"/>
      <c r="I272"/>
      <c r="J272" s="906"/>
      <c r="M272" s="961"/>
    </row>
    <row r="273" spans="7:13" ht="15" customHeight="1">
      <c r="G273"/>
      <c r="H273"/>
      <c r="I273"/>
      <c r="J273" s="906"/>
      <c r="M273" s="961"/>
    </row>
    <row r="274" spans="7:13" ht="15" customHeight="1">
      <c r="G274"/>
      <c r="H274"/>
      <c r="I274"/>
      <c r="J274" s="267"/>
      <c r="K274" s="267"/>
      <c r="L274" s="267"/>
      <c r="M274" s="267"/>
    </row>
    <row r="275" spans="7:13">
      <c r="G275"/>
      <c r="H275"/>
      <c r="I275"/>
      <c r="J275" s="267"/>
      <c r="K275" s="267"/>
      <c r="L275" s="267"/>
      <c r="M275" s="267"/>
    </row>
    <row r="276" spans="7:13">
      <c r="G276"/>
      <c r="H276"/>
      <c r="I276"/>
      <c r="J276" s="267"/>
      <c r="K276" s="267"/>
      <c r="L276" s="267"/>
      <c r="M276" s="267"/>
    </row>
    <row r="277" spans="7:13">
      <c r="G277"/>
      <c r="H277"/>
      <c r="I277"/>
      <c r="J277" s="267"/>
      <c r="K277" s="267"/>
      <c r="L277" s="267"/>
      <c r="M277" s="267"/>
    </row>
    <row r="278" spans="7:13">
      <c r="G278"/>
      <c r="H278"/>
      <c r="I278"/>
      <c r="J278" s="267"/>
      <c r="K278" s="267"/>
      <c r="L278" s="267"/>
      <c r="M278" s="267"/>
    </row>
    <row r="279" spans="7:13">
      <c r="G279"/>
      <c r="H279"/>
      <c r="I279"/>
      <c r="J279" s="267"/>
      <c r="K279" s="267"/>
      <c r="L279" s="267"/>
      <c r="M279" s="267"/>
    </row>
    <row r="280" spans="7:13">
      <c r="G280"/>
      <c r="H280"/>
      <c r="I280"/>
      <c r="J280" s="267"/>
      <c r="K280" s="267"/>
      <c r="L280" s="267"/>
      <c r="M280" s="267"/>
    </row>
    <row r="281" spans="7:13">
      <c r="G281"/>
      <c r="H281"/>
      <c r="I281"/>
      <c r="J281" s="267"/>
      <c r="K281" s="267"/>
      <c r="L281" s="267"/>
      <c r="M281" s="267"/>
    </row>
    <row r="282" spans="7:13">
      <c r="G282"/>
      <c r="H282"/>
      <c r="I282"/>
      <c r="J282" s="267"/>
      <c r="K282" s="267"/>
      <c r="L282" s="267"/>
      <c r="M282" s="267"/>
    </row>
    <row r="283" spans="7:13">
      <c r="G283"/>
      <c r="H283"/>
      <c r="I283"/>
      <c r="J283" s="267"/>
      <c r="K283" s="267"/>
      <c r="L283" s="267"/>
      <c r="M283" s="267"/>
    </row>
    <row r="284" spans="7:13">
      <c r="G284"/>
      <c r="H284"/>
      <c r="I284"/>
      <c r="J284" s="267"/>
      <c r="K284" s="267"/>
      <c r="L284" s="267"/>
      <c r="M284" s="267"/>
    </row>
    <row r="285" spans="7:13">
      <c r="G285"/>
      <c r="H285"/>
      <c r="I285"/>
      <c r="J285" s="267"/>
      <c r="K285" s="267"/>
      <c r="L285" s="267"/>
      <c r="M285" s="267"/>
    </row>
    <row r="286" spans="7:13">
      <c r="G286"/>
      <c r="H286"/>
      <c r="I286"/>
      <c r="J286" s="267"/>
      <c r="K286" s="267"/>
      <c r="L286" s="267"/>
      <c r="M286" s="267"/>
    </row>
    <row r="287" spans="7:13">
      <c r="G287"/>
      <c r="H287"/>
      <c r="I287"/>
      <c r="J287" s="267"/>
      <c r="K287" s="267"/>
      <c r="L287" s="267"/>
      <c r="M287" s="267"/>
    </row>
    <row r="288" spans="7:13">
      <c r="G288"/>
      <c r="H288"/>
      <c r="I288"/>
      <c r="J288" s="267"/>
      <c r="K288" s="267"/>
      <c r="L288" s="267"/>
      <c r="M288" s="267"/>
    </row>
    <row r="289" spans="7:13">
      <c r="G289"/>
      <c r="H289"/>
      <c r="I289"/>
      <c r="J289" s="267"/>
      <c r="K289" s="267"/>
      <c r="L289" s="267"/>
      <c r="M289" s="267"/>
    </row>
    <row r="290" spans="7:13">
      <c r="G290"/>
      <c r="H290"/>
      <c r="I290"/>
      <c r="J290" s="267"/>
      <c r="K290" s="267"/>
      <c r="L290" s="267"/>
      <c r="M290" s="267"/>
    </row>
    <row r="291" spans="7:13">
      <c r="G291"/>
      <c r="H291"/>
      <c r="I291"/>
      <c r="J291" s="267"/>
      <c r="K291" s="267"/>
      <c r="L291" s="267"/>
      <c r="M291" s="267"/>
    </row>
    <row r="292" spans="7:13">
      <c r="G292"/>
      <c r="H292"/>
      <c r="I292"/>
      <c r="J292" s="267"/>
      <c r="K292" s="267"/>
      <c r="L292" s="267"/>
      <c r="M292" s="267"/>
    </row>
    <row r="293" spans="7:13">
      <c r="G293"/>
      <c r="H293"/>
      <c r="I293"/>
      <c r="J293" s="267"/>
      <c r="K293" s="267"/>
      <c r="L293" s="267"/>
      <c r="M293" s="267"/>
    </row>
    <row r="294" spans="7:13" hidden="1">
      <c r="G294"/>
      <c r="H294"/>
      <c r="I294"/>
      <c r="J294" s="267"/>
      <c r="K294" s="267"/>
      <c r="L294" s="267"/>
      <c r="M294" s="267"/>
    </row>
    <row r="295" spans="7:13" hidden="1">
      <c r="G295"/>
      <c r="H295"/>
      <c r="I295"/>
      <c r="J295" s="267"/>
      <c r="K295" s="267"/>
      <c r="L295" s="267"/>
      <c r="M295" s="267"/>
    </row>
    <row r="296" spans="7:13" hidden="1">
      <c r="G296"/>
      <c r="H296"/>
      <c r="I296"/>
      <c r="J296" s="267"/>
      <c r="K296" s="267"/>
      <c r="L296" s="267"/>
      <c r="M296" s="267"/>
    </row>
    <row r="297" spans="7:13" hidden="1">
      <c r="G297"/>
      <c r="H297"/>
      <c r="I297"/>
      <c r="J297" s="267"/>
      <c r="K297" s="267"/>
      <c r="L297" s="267"/>
      <c r="M297" s="267"/>
    </row>
    <row r="298" spans="7:13" hidden="1">
      <c r="G298"/>
      <c r="H298"/>
      <c r="I298"/>
      <c r="J298" s="267"/>
      <c r="K298" s="267"/>
      <c r="L298" s="267"/>
      <c r="M298" s="267"/>
    </row>
  </sheetData>
  <sheetProtection algorithmName="SHA-512" hashValue="s6qB2EJBlY7ydWLUukFWYgDvGRXGTYpVqD0sMTdRFcgt44YZI1iUZE2sDXFLvW4ZkyjEO0ca22B5o53m0zAVkw==" saltValue="1wZeLl5v/C9U6nhp9JP/sg==" spinCount="100000" sheet="1" objects="1" scenarios="1"/>
  <mergeCells count="16">
    <mergeCell ref="Q144:S144"/>
    <mergeCell ref="B5:E7"/>
    <mergeCell ref="G5:N7"/>
    <mergeCell ref="H119:J119"/>
    <mergeCell ref="K119:M119"/>
    <mergeCell ref="N119:P119"/>
    <mergeCell ref="Q119:S119"/>
    <mergeCell ref="Q136:S136"/>
    <mergeCell ref="G202:M202"/>
    <mergeCell ref="H10:I10"/>
    <mergeCell ref="H136:J136"/>
    <mergeCell ref="K136:M136"/>
    <mergeCell ref="N136:P136"/>
    <mergeCell ref="H144:J144"/>
    <mergeCell ref="K144:M144"/>
    <mergeCell ref="N144:P144"/>
  </mergeCells>
  <pageMargins left="0.7" right="0.7" top="0.75" bottom="0.75" header="0.3" footer="0.3"/>
  <pageSetup paperSize="8" scale="53"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F7CB2-15B7-4AB4-B155-D6C6E91F8480}">
  <sheetPr>
    <tabColor rgb="FF264D58"/>
    <pageSetUpPr fitToPage="1"/>
  </sheetPr>
  <dimension ref="A1:P111"/>
  <sheetViews>
    <sheetView showGridLines="0" zoomScale="85" zoomScaleNormal="85" workbookViewId="0">
      <selection activeCell="B9" sqref="B9"/>
    </sheetView>
  </sheetViews>
  <sheetFormatPr defaultColWidth="0" defaultRowHeight="0" customHeight="1" zeroHeight="1"/>
  <cols>
    <col min="1" max="1" width="3.7109375" style="38" customWidth="1"/>
    <col min="2" max="5" width="10.28515625" style="38" customWidth="1"/>
    <col min="6" max="6" width="3.7109375" style="38" customWidth="1"/>
    <col min="7" max="7" width="122.28515625" style="38" customWidth="1"/>
    <col min="8" max="8" width="149.42578125" style="38" customWidth="1"/>
    <col min="9" max="13" width="34.85546875" style="38" hidden="1" customWidth="1"/>
    <col min="14" max="15" width="40.28515625" style="38" hidden="1" customWidth="1"/>
    <col min="16" max="16" width="9.85546875" style="38" customWidth="1"/>
    <col min="17" max="16384" width="9.85546875" style="38" hidden="1"/>
  </cols>
  <sheetData>
    <row r="1" spans="2:8" ht="15"/>
    <row r="2" spans="2:8" ht="15"/>
    <row r="3" spans="2:8" ht="15"/>
    <row r="4" spans="2:8" ht="15"/>
    <row r="5" spans="2:8" ht="13.5" customHeight="1">
      <c r="B5" s="1621" t="s">
        <v>0</v>
      </c>
      <c r="C5" s="1621"/>
      <c r="D5" s="1621"/>
      <c r="E5" s="1621"/>
      <c r="G5" s="1621" t="s">
        <v>12</v>
      </c>
      <c r="H5" s="1621"/>
    </row>
    <row r="6" spans="2:8" ht="13.5" customHeight="1">
      <c r="B6" s="1621"/>
      <c r="C6" s="1621"/>
      <c r="D6" s="1621"/>
      <c r="E6" s="1621"/>
      <c r="G6" s="1621"/>
      <c r="H6" s="1621"/>
    </row>
    <row r="7" spans="2:8" ht="13.5" customHeight="1" thickBot="1">
      <c r="B7" s="1622"/>
      <c r="C7" s="1622"/>
      <c r="D7" s="1622"/>
      <c r="E7" s="1622"/>
      <c r="G7" s="1622"/>
      <c r="H7" s="1622"/>
    </row>
    <row r="8" spans="2:8" ht="13.5" customHeight="1"/>
    <row r="9" spans="2:8" ht="13.5" customHeight="1">
      <c r="G9" s="1624" t="s">
        <v>1217</v>
      </c>
      <c r="H9" s="1624"/>
    </row>
    <row r="10" spans="2:8" ht="13.5" customHeight="1">
      <c r="G10" s="1624"/>
      <c r="H10" s="1624"/>
    </row>
    <row r="11" spans="2:8" ht="13.5" customHeight="1">
      <c r="G11" s="1624"/>
      <c r="H11" s="1624"/>
    </row>
    <row r="12" spans="2:8" ht="13.5" customHeight="1">
      <c r="G12" s="1624"/>
      <c r="H12" s="1624"/>
    </row>
    <row r="13" spans="2:8" ht="28.5" customHeight="1">
      <c r="G13" s="1624"/>
      <c r="H13" s="1624"/>
    </row>
    <row r="14" spans="2:8" ht="13.5" customHeight="1">
      <c r="G14" s="822"/>
      <c r="H14" s="822"/>
    </row>
    <row r="15" spans="2:8" ht="13.5" customHeight="1">
      <c r="G15" s="67"/>
      <c r="H15" s="67"/>
    </row>
    <row r="16" spans="2:8" ht="15" customHeight="1">
      <c r="G16" s="224" t="s">
        <v>1018</v>
      </c>
      <c r="H16" s="56"/>
    </row>
    <row r="17" spans="7:15" ht="15" customHeight="1">
      <c r="G17" s="823" t="s">
        <v>1153</v>
      </c>
      <c r="H17" s="81"/>
    </row>
    <row r="18" spans="7:15" ht="35.1" customHeight="1">
      <c r="G18" s="827" t="s">
        <v>593</v>
      </c>
      <c r="H18" s="828" t="s">
        <v>594</v>
      </c>
    </row>
    <row r="19" spans="7:15" ht="15">
      <c r="G19" s="829" t="s">
        <v>595</v>
      </c>
      <c r="H19" s="830" t="s">
        <v>596</v>
      </c>
    </row>
    <row r="20" spans="7:15" ht="30">
      <c r="G20" s="833" t="s">
        <v>597</v>
      </c>
      <c r="H20" s="834" t="s">
        <v>598</v>
      </c>
    </row>
    <row r="21" spans="7:15" ht="15">
      <c r="G21" s="829" t="s">
        <v>599</v>
      </c>
      <c r="H21" s="830" t="s">
        <v>600</v>
      </c>
    </row>
    <row r="22" spans="7:15" ht="15">
      <c r="G22" s="833" t="s">
        <v>601</v>
      </c>
      <c r="H22" s="835" t="s">
        <v>602</v>
      </c>
    </row>
    <row r="23" spans="7:15" ht="15">
      <c r="G23" s="829" t="s">
        <v>603</v>
      </c>
      <c r="H23" s="830" t="s">
        <v>604</v>
      </c>
    </row>
    <row r="24" spans="7:15" ht="15">
      <c r="G24" s="833" t="s">
        <v>605</v>
      </c>
      <c r="H24" s="835" t="s">
        <v>606</v>
      </c>
    </row>
    <row r="25" spans="7:15" ht="15">
      <c r="G25" s="829" t="s">
        <v>607</v>
      </c>
      <c r="H25" s="830" t="s">
        <v>906</v>
      </c>
    </row>
    <row r="26" spans="7:15" ht="15">
      <c r="G26" s="833" t="s">
        <v>912</v>
      </c>
      <c r="H26" s="835" t="s">
        <v>907</v>
      </c>
    </row>
    <row r="27" spans="7:15" ht="15">
      <c r="G27" s="829" t="s">
        <v>913</v>
      </c>
      <c r="H27" s="830" t="s">
        <v>908</v>
      </c>
    </row>
    <row r="28" spans="7:15" ht="15">
      <c r="G28" s="833" t="s">
        <v>608</v>
      </c>
      <c r="H28" s="835" t="s">
        <v>909</v>
      </c>
    </row>
    <row r="29" spans="7:15" ht="15">
      <c r="G29" s="829" t="s">
        <v>609</v>
      </c>
      <c r="H29" s="830" t="s">
        <v>610</v>
      </c>
    </row>
    <row r="30" spans="7:15" ht="15">
      <c r="G30" s="833" t="s">
        <v>611</v>
      </c>
      <c r="H30" s="835" t="s">
        <v>910</v>
      </c>
    </row>
    <row r="31" spans="7:15" ht="15" customHeight="1">
      <c r="G31" s="829" t="s">
        <v>612</v>
      </c>
      <c r="H31" s="830" t="s">
        <v>613</v>
      </c>
    </row>
    <row r="32" spans="7:15" s="107" customFormat="1" ht="15">
      <c r="G32" s="833" t="s">
        <v>614</v>
      </c>
      <c r="H32" s="835" t="s">
        <v>434</v>
      </c>
      <c r="I32" s="38"/>
      <c r="J32" s="38"/>
      <c r="K32" s="38"/>
      <c r="L32" s="38"/>
      <c r="M32" s="38"/>
      <c r="N32" s="38"/>
      <c r="O32" s="38"/>
    </row>
    <row r="33" spans="7:15" s="107" customFormat="1" ht="15" customHeight="1">
      <c r="G33" s="829" t="s">
        <v>615</v>
      </c>
      <c r="H33" s="830" t="s">
        <v>606</v>
      </c>
      <c r="I33" s="38"/>
      <c r="J33" s="38"/>
      <c r="K33" s="38"/>
      <c r="L33" s="38"/>
      <c r="M33" s="38"/>
      <c r="N33" s="38"/>
      <c r="O33" s="38"/>
    </row>
    <row r="34" spans="7:15" s="107" customFormat="1" ht="15">
      <c r="G34" s="833" t="s">
        <v>616</v>
      </c>
      <c r="H34" s="835" t="s">
        <v>911</v>
      </c>
      <c r="I34" s="38"/>
      <c r="J34" s="38"/>
      <c r="K34" s="38"/>
      <c r="L34" s="38"/>
      <c r="M34" s="38"/>
      <c r="N34" s="38"/>
      <c r="O34" s="38"/>
    </row>
    <row r="35" spans="7:15" s="107" customFormat="1" ht="75">
      <c r="G35" s="829" t="s">
        <v>617</v>
      </c>
      <c r="H35" s="830" t="s">
        <v>914</v>
      </c>
      <c r="I35" s="38"/>
      <c r="J35" s="38"/>
      <c r="K35" s="38"/>
      <c r="L35" s="38"/>
      <c r="M35" s="38"/>
      <c r="N35" s="38"/>
      <c r="O35" s="38"/>
    </row>
    <row r="36" spans="7:15" s="107" customFormat="1" ht="30">
      <c r="G36" s="833" t="s">
        <v>618</v>
      </c>
      <c r="H36" s="835" t="s">
        <v>613</v>
      </c>
      <c r="I36" s="38"/>
      <c r="J36" s="38"/>
      <c r="K36" s="38"/>
      <c r="L36" s="38"/>
      <c r="M36" s="38"/>
      <c r="N36" s="38"/>
      <c r="O36" s="38"/>
    </row>
    <row r="37" spans="7:15" s="107" customFormat="1" ht="30">
      <c r="G37" s="829" t="s">
        <v>619</v>
      </c>
      <c r="H37" s="830" t="s">
        <v>620</v>
      </c>
      <c r="I37" s="38"/>
      <c r="J37" s="38"/>
      <c r="K37" s="38"/>
      <c r="L37" s="38"/>
      <c r="M37" s="38"/>
      <c r="N37" s="38"/>
      <c r="O37" s="38"/>
    </row>
    <row r="38" spans="7:15" s="107" customFormat="1" ht="30">
      <c r="G38" s="836" t="s">
        <v>621</v>
      </c>
      <c r="H38" s="837" t="s">
        <v>915</v>
      </c>
      <c r="I38" s="38"/>
      <c r="J38" s="38"/>
      <c r="K38" s="38"/>
      <c r="L38" s="38"/>
      <c r="M38" s="38"/>
      <c r="N38" s="38"/>
      <c r="O38" s="38"/>
    </row>
    <row r="39" spans="7:15" s="107" customFormat="1" ht="30">
      <c r="G39" s="829" t="s">
        <v>622</v>
      </c>
      <c r="H39" s="831" t="s">
        <v>916</v>
      </c>
      <c r="I39" s="38"/>
      <c r="J39" s="38"/>
      <c r="K39" s="38"/>
      <c r="L39" s="38"/>
      <c r="M39" s="38"/>
      <c r="N39" s="38"/>
      <c r="O39" s="38"/>
    </row>
    <row r="40" spans="7:15" s="107" customFormat="1" ht="15">
      <c r="G40" s="833" t="s">
        <v>623</v>
      </c>
      <c r="H40" s="833" t="s">
        <v>917</v>
      </c>
      <c r="I40" s="38"/>
      <c r="J40" s="38"/>
      <c r="K40" s="38"/>
      <c r="L40" s="38"/>
      <c r="M40" s="38"/>
      <c r="N40" s="38"/>
      <c r="O40" s="38"/>
    </row>
    <row r="41" spans="7:15" s="107" customFormat="1" ht="45">
      <c r="G41" s="832" t="s">
        <v>624</v>
      </c>
      <c r="H41" s="832" t="s">
        <v>918</v>
      </c>
      <c r="I41" s="38"/>
      <c r="J41" s="38"/>
      <c r="K41" s="38"/>
      <c r="L41" s="38"/>
      <c r="M41" s="38"/>
      <c r="N41" s="38"/>
      <c r="O41" s="38"/>
    </row>
    <row r="42" spans="7:15" s="107" customFormat="1" ht="13.5" customHeight="1">
      <c r="G42" s="1623" t="s">
        <v>1062</v>
      </c>
      <c r="H42" s="1623"/>
      <c r="I42" s="38"/>
      <c r="J42" s="38"/>
      <c r="K42" s="38"/>
      <c r="L42" s="38"/>
      <c r="M42" s="38"/>
      <c r="N42" s="38"/>
      <c r="O42" s="38"/>
    </row>
    <row r="43" spans="7:15" s="107" customFormat="1" ht="13.5" customHeight="1">
      <c r="G43" s="592"/>
      <c r="H43" s="592"/>
      <c r="I43" s="38"/>
      <c r="J43" s="38"/>
      <c r="K43" s="38"/>
      <c r="L43" s="38"/>
      <c r="M43" s="38"/>
      <c r="N43" s="38"/>
      <c r="O43" s="38"/>
    </row>
    <row r="44" spans="7:15" s="107" customFormat="1" ht="13.5" customHeight="1">
      <c r="I44" s="38"/>
      <c r="J44" s="38"/>
      <c r="K44" s="38"/>
      <c r="L44" s="38"/>
      <c r="M44" s="38"/>
      <c r="N44" s="38"/>
      <c r="O44" s="38"/>
    </row>
    <row r="45" spans="7:15" s="107" customFormat="1" ht="13.5" customHeight="1">
      <c r="G45" s="839" t="s">
        <v>1218</v>
      </c>
      <c r="I45" s="38"/>
      <c r="J45" s="38"/>
      <c r="K45" s="38"/>
      <c r="L45" s="38"/>
      <c r="M45" s="38"/>
      <c r="N45" s="38"/>
      <c r="O45" s="38"/>
    </row>
    <row r="46" spans="7:15" s="107" customFormat="1" ht="13.5" customHeight="1">
      <c r="G46" s="839" t="s">
        <v>1156</v>
      </c>
      <c r="I46" s="38"/>
      <c r="J46" s="38"/>
      <c r="K46" s="38"/>
      <c r="L46" s="38"/>
      <c r="M46" s="38"/>
      <c r="N46" s="38"/>
      <c r="O46" s="38"/>
    </row>
    <row r="47" spans="7:15" s="107" customFormat="1" ht="13.5" customHeight="1">
      <c r="G47" s="838" t="s">
        <v>1245</v>
      </c>
      <c r="I47" s="38"/>
      <c r="J47" s="38"/>
      <c r="K47" s="38"/>
      <c r="L47" s="38"/>
      <c r="M47" s="38"/>
      <c r="N47" s="38"/>
      <c r="O47" s="38"/>
    </row>
    <row r="48" spans="7:15" s="107" customFormat="1" ht="13.5" customHeight="1">
      <c r="G48" s="838"/>
      <c r="I48" s="38"/>
      <c r="J48" s="38"/>
      <c r="K48" s="38"/>
      <c r="L48" s="38"/>
      <c r="M48" s="38"/>
      <c r="N48" s="38"/>
      <c r="O48" s="38"/>
    </row>
    <row r="49" spans="7:15" s="107" customFormat="1" ht="13.5" customHeight="1">
      <c r="G49" s="838"/>
      <c r="I49" s="38"/>
      <c r="J49" s="38"/>
      <c r="K49" s="38"/>
      <c r="L49" s="38"/>
      <c r="M49" s="38"/>
      <c r="N49" s="38"/>
      <c r="O49" s="38"/>
    </row>
    <row r="50" spans="7:15" s="107" customFormat="1" ht="13.5" customHeight="1">
      <c r="I50" s="38"/>
      <c r="J50" s="38"/>
      <c r="K50" s="38"/>
      <c r="L50" s="38"/>
      <c r="M50" s="38"/>
      <c r="N50" s="38"/>
      <c r="O50" s="38"/>
    </row>
    <row r="51" spans="7:15" s="107" customFormat="1" ht="13.5" customHeight="1">
      <c r="I51" s="38"/>
      <c r="J51" s="38"/>
      <c r="K51" s="38"/>
      <c r="L51" s="38"/>
      <c r="M51" s="38"/>
      <c r="N51" s="38"/>
      <c r="O51" s="38"/>
    </row>
    <row r="52" spans="7:15" s="107" customFormat="1" ht="13.5" customHeight="1">
      <c r="I52" s="38"/>
      <c r="J52" s="38"/>
      <c r="K52" s="38"/>
      <c r="L52" s="38"/>
      <c r="M52" s="38"/>
      <c r="N52" s="38"/>
      <c r="O52" s="38"/>
    </row>
    <row r="53" spans="7:15" s="107" customFormat="1" ht="13.5" hidden="1" customHeight="1">
      <c r="I53" s="38"/>
      <c r="J53" s="38"/>
      <c r="K53" s="38"/>
      <c r="L53" s="38"/>
      <c r="M53" s="38"/>
      <c r="N53" s="38"/>
      <c r="O53" s="38"/>
    </row>
    <row r="54" spans="7:15" s="107" customFormat="1" ht="13.5" hidden="1" customHeight="1">
      <c r="I54" s="38"/>
      <c r="J54" s="38"/>
      <c r="K54" s="38"/>
      <c r="L54" s="38"/>
      <c r="M54" s="38"/>
      <c r="N54" s="38"/>
      <c r="O54" s="38"/>
    </row>
    <row r="55" spans="7:15" s="107" customFormat="1" ht="13.5" hidden="1" customHeight="1">
      <c r="I55" s="38"/>
      <c r="J55" s="38"/>
      <c r="K55" s="38"/>
      <c r="L55" s="38"/>
      <c r="M55" s="38"/>
      <c r="N55" s="38"/>
      <c r="O55" s="38"/>
    </row>
    <row r="56" spans="7:15" s="107" customFormat="1" ht="13.5" hidden="1" customHeight="1">
      <c r="I56" s="38"/>
      <c r="J56" s="38"/>
      <c r="K56" s="38"/>
      <c r="L56" s="38"/>
      <c r="M56" s="38"/>
      <c r="N56" s="38"/>
      <c r="O56" s="38"/>
    </row>
    <row r="57" spans="7:15" s="107" customFormat="1" ht="13.5" hidden="1" customHeight="1">
      <c r="I57" s="38"/>
      <c r="J57" s="38"/>
      <c r="K57" s="38"/>
      <c r="L57" s="38"/>
      <c r="M57" s="38"/>
      <c r="N57" s="38"/>
      <c r="O57" s="38"/>
    </row>
    <row r="58" spans="7:15" s="107" customFormat="1" ht="13.5" hidden="1" customHeight="1">
      <c r="I58" s="108"/>
      <c r="J58" s="108"/>
      <c r="K58" s="108"/>
      <c r="L58" s="108"/>
      <c r="M58" s="108"/>
      <c r="N58" s="108"/>
      <c r="O58" s="108"/>
    </row>
    <row r="59" spans="7:15" s="107" customFormat="1" ht="13.5" hidden="1" customHeight="1">
      <c r="I59" s="108"/>
      <c r="J59" s="108"/>
      <c r="K59" s="108"/>
      <c r="L59" s="108"/>
      <c r="M59" s="108"/>
      <c r="N59" s="108"/>
      <c r="O59" s="108"/>
    </row>
    <row r="60" spans="7:15" s="107" customFormat="1" ht="13.5" hidden="1" customHeight="1"/>
    <row r="61" spans="7:15" s="107" customFormat="1" ht="13.5" hidden="1" customHeight="1"/>
    <row r="62" spans="7:15" s="107" customFormat="1" ht="15" hidden="1"/>
    <row r="63" spans="7:15" s="107" customFormat="1" ht="15" hidden="1"/>
    <row r="64" spans="7:15" ht="15" hidden="1"/>
    <row r="65" ht="15" hidden="1"/>
    <row r="66" ht="14.25" hidden="1" customHeight="1"/>
    <row r="81" ht="14.25" hidden="1" customHeight="1"/>
    <row r="91" ht="14.25" hidden="1" customHeight="1"/>
    <row r="94" ht="14.25" hidden="1" customHeight="1"/>
    <row r="95" ht="14.25" hidden="1" customHeight="1"/>
    <row r="97" spans="7:12" ht="14.25" hidden="1" customHeight="1">
      <c r="K97" s="38" t="s">
        <v>403</v>
      </c>
      <c r="L97" s="38" t="s">
        <v>404</v>
      </c>
    </row>
    <row r="98" spans="7:12" ht="14.25" hidden="1" customHeight="1">
      <c r="H98" s="162"/>
      <c r="I98" s="162">
        <v>1393.16</v>
      </c>
      <c r="J98" s="162">
        <v>1723.8</v>
      </c>
      <c r="K98" s="162">
        <v>1434.6</v>
      </c>
      <c r="L98" s="162">
        <v>9825</v>
      </c>
    </row>
    <row r="99" spans="7:12" ht="14.25" hidden="1" customHeight="1">
      <c r="H99" s="163"/>
      <c r="I99" s="163">
        <v>238769</v>
      </c>
      <c r="J99" s="163">
        <v>227716.5</v>
      </c>
      <c r="K99" s="163">
        <v>202891.75</v>
      </c>
      <c r="L99" s="163">
        <v>174842.5</v>
      </c>
    </row>
    <row r="100" spans="7:12" ht="14.25" hidden="1" customHeight="1">
      <c r="H100" s="162"/>
      <c r="I100" s="162">
        <v>240162.16</v>
      </c>
      <c r="J100" s="162">
        <v>229440.3</v>
      </c>
      <c r="K100" s="162">
        <v>204326.35</v>
      </c>
      <c r="L100" s="162">
        <v>184667.5</v>
      </c>
    </row>
    <row r="102" spans="7:12" ht="14.25" hidden="1" customHeight="1">
      <c r="G102" s="1619" t="s">
        <v>865</v>
      </c>
      <c r="H102" s="1620"/>
      <c r="I102" s="1620"/>
      <c r="J102" s="1620"/>
      <c r="K102" s="1620"/>
      <c r="L102" s="1620"/>
    </row>
    <row r="103" spans="7:12" ht="14.25" hidden="1" customHeight="1">
      <c r="G103" s="1619" t="s">
        <v>789</v>
      </c>
      <c r="H103" s="1620"/>
      <c r="I103" s="1620"/>
      <c r="J103" s="1620"/>
      <c r="K103" s="1620"/>
      <c r="L103" s="1620"/>
    </row>
    <row r="104" spans="7:12" ht="14.25" hidden="1" customHeight="1"/>
    <row r="107" spans="7:12" ht="14.25" hidden="1" customHeight="1">
      <c r="G107" s="38" t="s">
        <v>625</v>
      </c>
    </row>
    <row r="110" spans="7:12" ht="14.25" hidden="1" customHeight="1">
      <c r="L110" s="152"/>
    </row>
    <row r="111" spans="7:12" ht="14.25" hidden="1" customHeight="1"/>
  </sheetData>
  <sheetProtection algorithmName="SHA-512" hashValue="2atuOyUmOK7iL05M4vE/mJu0y0r8y1lR+4k2zcMzLLPDqkgh8PKzj9yZlGXpG6bwDkZWE/bEUK1SITawWzc/bA==" saltValue="OAECxi9vTz4+OH0LejUx+A==" spinCount="100000" sheet="1" objects="1" scenarios="1"/>
  <mergeCells count="6">
    <mergeCell ref="G103:L103"/>
    <mergeCell ref="B5:E7"/>
    <mergeCell ref="G42:H42"/>
    <mergeCell ref="G5:H7"/>
    <mergeCell ref="G102:L102"/>
    <mergeCell ref="G9:H13"/>
  </mergeCells>
  <pageMargins left="0.7" right="0.7" top="0.75" bottom="0.75" header="0.3" footer="0.3"/>
  <pageSetup paperSize="8" scale="60" fitToHeight="0"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01417-E8D7-469A-B836-1C3CFC1E1279}">
  <sheetPr>
    <tabColor rgb="FF786D5C"/>
    <pageSetUpPr fitToPage="1"/>
  </sheetPr>
  <dimension ref="A1:CC185"/>
  <sheetViews>
    <sheetView showGridLines="0" zoomScale="85" zoomScaleNormal="85" workbookViewId="0">
      <selection activeCell="B9" sqref="B9"/>
    </sheetView>
  </sheetViews>
  <sheetFormatPr defaultColWidth="0" defaultRowHeight="15" zeroHeight="1"/>
  <cols>
    <col min="1" max="1" width="3.7109375" style="38" customWidth="1"/>
    <col min="2" max="5" width="10.28515625" style="38" customWidth="1"/>
    <col min="6" max="6" width="3.7109375" style="38" customWidth="1"/>
    <col min="7" max="12" width="10.7109375" style="38" customWidth="1"/>
    <col min="13" max="13" width="20.7109375" style="38" customWidth="1"/>
    <col min="14" max="14" width="3.5703125" style="38" customWidth="1"/>
    <col min="15" max="15" width="0.85546875" style="38" customWidth="1"/>
    <col min="16" max="16" width="3.7109375" style="38" customWidth="1"/>
    <col min="17" max="22" width="10.7109375" style="38" customWidth="1"/>
    <col min="23" max="23" width="20.7109375" style="38" customWidth="1"/>
    <col min="24" max="24" width="3.5703125" style="38" customWidth="1"/>
    <col min="25" max="25" width="0.85546875" style="38" customWidth="1"/>
    <col min="26" max="26" width="3.7109375" style="38" customWidth="1"/>
    <col min="27" max="32" width="10.7109375" style="38" customWidth="1"/>
    <col min="33" max="33" width="20.7109375" style="38" customWidth="1"/>
    <col min="34" max="34" width="3.5703125" style="38" customWidth="1"/>
    <col min="35" max="35" width="0.85546875" style="38" customWidth="1"/>
    <col min="36" max="36" width="3.7109375" style="38" customWidth="1"/>
    <col min="37" max="42" width="9.85546875" style="38" customWidth="1"/>
    <col min="43" max="43" width="20.7109375" style="38" customWidth="1"/>
    <col min="44" max="44" width="3.42578125" style="38" customWidth="1"/>
    <col min="45" max="45" width="0.85546875" style="38" customWidth="1"/>
    <col min="46" max="46" width="3.7109375" style="38" customWidth="1"/>
    <col min="47" max="47" width="15.7109375" style="38" hidden="1" customWidth="1"/>
    <col min="48" max="81" width="0" style="38" hidden="1" customWidth="1"/>
    <col min="82" max="16384" width="9.5703125" style="38" hidden="1"/>
  </cols>
  <sheetData>
    <row r="1" spans="2:46"/>
    <row r="2" spans="2:46"/>
    <row r="3" spans="2:46">
      <c r="AQ3" s="109"/>
    </row>
    <row r="4" spans="2:46"/>
    <row r="5" spans="2:46">
      <c r="B5" s="183"/>
      <c r="C5" s="183"/>
      <c r="D5" s="183"/>
      <c r="E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3"/>
      <c r="AM5" s="183"/>
      <c r="AN5" s="183"/>
      <c r="AO5" s="183"/>
      <c r="AP5" s="183"/>
      <c r="AQ5" s="183"/>
      <c r="AR5" s="183"/>
      <c r="AS5" s="183"/>
      <c r="AT5" s="183"/>
    </row>
    <row r="6" spans="2:46" ht="20.25">
      <c r="B6" s="184" t="s">
        <v>0</v>
      </c>
      <c r="C6" s="185"/>
      <c r="D6" s="185"/>
      <c r="E6" s="185"/>
      <c r="G6" s="184" t="s">
        <v>1076</v>
      </c>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c r="AT6" s="183"/>
    </row>
    <row r="7" spans="2:46" ht="15.75" thickBot="1">
      <c r="B7" s="186"/>
      <c r="C7" s="186"/>
      <c r="D7" s="186"/>
      <c r="E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row>
    <row r="8" spans="2:46" ht="15.75" thickTop="1"/>
    <row r="9" spans="2:46" ht="33" customHeight="1">
      <c r="G9" s="1469" t="s">
        <v>1094</v>
      </c>
      <c r="H9" s="1469"/>
      <c r="I9" s="1469"/>
      <c r="J9" s="1469"/>
      <c r="K9" s="1469"/>
      <c r="L9" s="1469"/>
      <c r="M9" s="1469"/>
      <c r="N9" s="1469"/>
      <c r="O9" s="1469"/>
      <c r="P9" s="1469"/>
      <c r="Q9" s="1469"/>
      <c r="R9" s="1469"/>
      <c r="S9" s="1469"/>
      <c r="T9" s="1469"/>
      <c r="U9" s="1469"/>
      <c r="V9" s="1469"/>
      <c r="W9" s="1469"/>
      <c r="X9" s="1469"/>
      <c r="Y9" s="1469"/>
      <c r="Z9" s="1469"/>
      <c r="AA9" s="1469"/>
      <c r="AB9" s="1469"/>
      <c r="AK9" s="64"/>
    </row>
    <row r="10" spans="2:46">
      <c r="G10" s="269"/>
      <c r="H10" s="267"/>
      <c r="I10" s="267"/>
      <c r="AK10" s="64"/>
    </row>
    <row r="11" spans="2:46">
      <c r="G11" s="267"/>
      <c r="H11" s="267"/>
      <c r="I11" s="267"/>
      <c r="AK11" s="64"/>
    </row>
    <row r="12" spans="2:46">
      <c r="G12" s="267" t="s">
        <v>1026</v>
      </c>
      <c r="H12" s="267"/>
      <c r="I12" s="267"/>
      <c r="AK12" s="64"/>
    </row>
    <row r="13" spans="2:46">
      <c r="G13" s="270" t="s">
        <v>1027</v>
      </c>
      <c r="H13" s="267"/>
      <c r="I13" s="267"/>
      <c r="S13" s="64"/>
      <c r="T13" s="64"/>
      <c r="U13" s="64"/>
      <c r="V13" s="64"/>
      <c r="W13" s="64"/>
      <c r="X13" s="110"/>
      <c r="Y13" s="110"/>
      <c r="AK13" s="64"/>
    </row>
    <row r="14" spans="2:46">
      <c r="G14" s="270" t="s">
        <v>1095</v>
      </c>
      <c r="H14" s="267"/>
      <c r="I14" s="267"/>
      <c r="Q14" s="64"/>
      <c r="R14" s="64"/>
      <c r="S14" s="110"/>
      <c r="T14" s="110"/>
      <c r="U14" s="110"/>
      <c r="V14" s="110"/>
      <c r="W14" s="110"/>
      <c r="X14" s="110"/>
      <c r="Y14" s="110"/>
      <c r="AK14" s="64"/>
    </row>
    <row r="15" spans="2:46">
      <c r="G15" s="270" t="s">
        <v>1317</v>
      </c>
      <c r="H15" s="267"/>
      <c r="I15" s="267"/>
      <c r="Q15" s="110"/>
      <c r="R15" s="110"/>
      <c r="AK15" s="64"/>
    </row>
    <row r="16" spans="2:46">
      <c r="G16" s="270" t="s">
        <v>1117</v>
      </c>
      <c r="H16" s="267"/>
      <c r="I16" s="267"/>
      <c r="Q16" s="64"/>
      <c r="R16" s="64"/>
      <c r="AK16" s="64"/>
    </row>
    <row r="17" spans="7:45">
      <c r="G17" s="1472" t="s">
        <v>1244</v>
      </c>
      <c r="H17" s="1472"/>
      <c r="I17" s="1472"/>
      <c r="J17" s="1472"/>
      <c r="K17" s="1472"/>
      <c r="L17" s="1472"/>
      <c r="M17" s="1472"/>
      <c r="N17" s="1472"/>
      <c r="O17" s="1472"/>
      <c r="P17" s="1472"/>
      <c r="Q17" s="1472"/>
      <c r="R17" s="1472"/>
      <c r="S17" s="1472"/>
      <c r="T17" s="1472"/>
      <c r="U17" s="1472"/>
      <c r="V17" s="1472"/>
      <c r="W17" s="1472"/>
      <c r="X17" s="1472"/>
      <c r="Y17" s="110"/>
      <c r="AK17" s="64"/>
    </row>
    <row r="18" spans="7:45">
      <c r="H18" s="267"/>
      <c r="I18" s="267"/>
      <c r="Q18" s="110"/>
      <c r="R18" s="110"/>
      <c r="S18" s="110"/>
      <c r="T18" s="110"/>
      <c r="U18" s="110"/>
      <c r="V18" s="110"/>
      <c r="W18" s="110"/>
      <c r="X18" s="110"/>
      <c r="Y18" s="110"/>
      <c r="AK18" s="64"/>
    </row>
    <row r="19" spans="7:45">
      <c r="G19" s="267" t="s">
        <v>1358</v>
      </c>
      <c r="H19" s="267"/>
      <c r="I19" s="267"/>
      <c r="J19" s="43"/>
      <c r="K19" s="43"/>
      <c r="L19" s="43"/>
      <c r="Q19" s="110"/>
      <c r="R19" s="110"/>
      <c r="S19" s="110"/>
      <c r="T19" s="110"/>
      <c r="U19" s="110"/>
      <c r="V19" s="110"/>
      <c r="W19" s="110"/>
      <c r="X19" s="110"/>
      <c r="Y19" s="110"/>
      <c r="AK19" s="64"/>
    </row>
    <row r="20" spans="7:45" ht="16.5" customHeight="1">
      <c r="G20" s="259" t="s">
        <v>1</v>
      </c>
      <c r="H20" s="259" t="s">
        <v>2</v>
      </c>
      <c r="I20" s="259"/>
      <c r="J20" s="43"/>
      <c r="K20" s="43"/>
      <c r="L20" s="43"/>
      <c r="Q20" s="110"/>
      <c r="R20" s="110"/>
      <c r="S20" s="110"/>
      <c r="T20" s="110"/>
      <c r="U20" s="110"/>
      <c r="V20" s="110"/>
      <c r="W20" s="110"/>
      <c r="X20" s="110"/>
      <c r="Y20" s="110"/>
      <c r="AK20" s="64"/>
    </row>
    <row r="21" spans="7:45" ht="16.5" customHeight="1">
      <c r="G21" s="271"/>
      <c r="H21" s="259" t="s">
        <v>3</v>
      </c>
      <c r="I21" s="259"/>
      <c r="J21" s="43"/>
      <c r="K21" s="43"/>
      <c r="L21" s="43"/>
      <c r="Q21" s="110"/>
      <c r="R21" s="110"/>
      <c r="S21" s="110"/>
      <c r="T21" s="110"/>
      <c r="U21" s="110"/>
      <c r="V21" s="110"/>
      <c r="W21" s="110"/>
      <c r="X21" s="110"/>
      <c r="Y21" s="110"/>
      <c r="AK21" s="64"/>
    </row>
    <row r="22" spans="7:45">
      <c r="G22" s="104"/>
      <c r="H22" s="104"/>
      <c r="I22" s="104"/>
      <c r="J22" s="104"/>
      <c r="K22" s="104"/>
      <c r="L22" s="104"/>
      <c r="Q22" s="110"/>
      <c r="R22" s="110"/>
      <c r="S22" s="110"/>
      <c r="T22" s="110"/>
      <c r="U22" s="110"/>
      <c r="V22" s="110"/>
      <c r="W22" s="110"/>
      <c r="X22" s="110"/>
      <c r="Y22" s="110"/>
      <c r="AK22" s="64"/>
    </row>
    <row r="23" spans="7:45" ht="21" customHeight="1">
      <c r="G23" s="1470" t="s">
        <v>4</v>
      </c>
      <c r="H23" s="1470"/>
      <c r="I23" s="1470"/>
      <c r="J23" s="1470"/>
      <c r="K23" s="1470"/>
      <c r="L23" s="1470"/>
      <c r="M23" s="1470"/>
      <c r="N23" s="111"/>
      <c r="O23" s="111"/>
      <c r="Q23" s="1471" t="s">
        <v>5</v>
      </c>
      <c r="R23" s="1471"/>
      <c r="S23" s="1471"/>
      <c r="T23" s="1471"/>
      <c r="U23" s="1471"/>
      <c r="V23" s="1471"/>
      <c r="W23" s="1471"/>
      <c r="X23" s="243"/>
      <c r="Y23" s="244"/>
      <c r="AA23" s="1467" t="s">
        <v>6</v>
      </c>
      <c r="AB23" s="1467"/>
      <c r="AC23" s="1467"/>
      <c r="AD23" s="1467"/>
      <c r="AE23" s="1467"/>
      <c r="AF23" s="1467"/>
      <c r="AG23" s="1467"/>
      <c r="AH23" s="112"/>
      <c r="AI23" s="112"/>
      <c r="AK23" s="1468" t="s">
        <v>858</v>
      </c>
      <c r="AL23" s="1468"/>
      <c r="AM23" s="1468"/>
      <c r="AN23" s="1468"/>
      <c r="AO23" s="1468"/>
      <c r="AP23" s="1468"/>
      <c r="AQ23" s="1468"/>
      <c r="AR23" s="207"/>
      <c r="AS23" s="207"/>
    </row>
    <row r="24" spans="7:45">
      <c r="G24" s="64"/>
      <c r="Q24" s="110"/>
      <c r="R24" s="110"/>
      <c r="S24" s="110"/>
      <c r="T24" s="110"/>
      <c r="U24" s="110"/>
      <c r="V24" s="110"/>
      <c r="W24" s="110"/>
      <c r="X24" s="110"/>
      <c r="Y24" s="110"/>
      <c r="AA24" s="104"/>
      <c r="AB24" s="104"/>
      <c r="AC24" s="104"/>
      <c r="AD24" s="104"/>
      <c r="AE24" s="104"/>
      <c r="AF24" s="104"/>
      <c r="AK24" s="262"/>
      <c r="AL24" s="262"/>
      <c r="AM24" s="262"/>
      <c r="AN24" s="262"/>
      <c r="AO24" s="262"/>
      <c r="AP24" s="262"/>
      <c r="AQ24" s="267"/>
    </row>
    <row r="25" spans="7:45" ht="17.25" customHeight="1">
      <c r="G25" s="217" t="s">
        <v>371</v>
      </c>
      <c r="Q25" s="245" t="s">
        <v>7</v>
      </c>
      <c r="Y25" s="110"/>
      <c r="AA25" s="218" t="s">
        <v>8</v>
      </c>
      <c r="AK25" s="848" t="s">
        <v>868</v>
      </c>
      <c r="AL25" s="279"/>
      <c r="AM25" s="279"/>
      <c r="AN25" s="279"/>
      <c r="AO25" s="279"/>
      <c r="AP25" s="279"/>
      <c r="AQ25" s="279"/>
    </row>
    <row r="26" spans="7:45" ht="17.25" customHeight="1">
      <c r="G26" s="267" t="s">
        <v>1219</v>
      </c>
      <c r="H26" s="267"/>
      <c r="I26" s="267"/>
      <c r="J26" s="267"/>
      <c r="K26" s="267"/>
      <c r="Q26" s="267" t="s">
        <v>449</v>
      </c>
      <c r="Y26" s="110"/>
      <c r="AA26" s="267" t="s">
        <v>919</v>
      </c>
      <c r="AK26" s="279" t="s">
        <v>1162</v>
      </c>
      <c r="AL26" s="279"/>
      <c r="AM26" s="279"/>
      <c r="AN26" s="279"/>
      <c r="AO26" s="279"/>
      <c r="AP26" s="279"/>
      <c r="AQ26" s="279"/>
    </row>
    <row r="27" spans="7:45" ht="17.25" customHeight="1">
      <c r="G27" s="267" t="s">
        <v>373</v>
      </c>
      <c r="H27" s="267"/>
      <c r="I27" s="267"/>
      <c r="J27" s="267"/>
      <c r="K27" s="267"/>
      <c r="Q27" s="267" t="s">
        <v>1310</v>
      </c>
      <c r="Y27" s="110"/>
      <c r="AA27" s="267" t="s">
        <v>854</v>
      </c>
      <c r="AK27" s="279" t="s">
        <v>1163</v>
      </c>
      <c r="AL27" s="279"/>
      <c r="AM27" s="279"/>
      <c r="AN27" s="279"/>
      <c r="AO27" s="279"/>
      <c r="AP27" s="279"/>
      <c r="AQ27" s="279"/>
    </row>
    <row r="28" spans="7:45" ht="17.25" customHeight="1">
      <c r="G28" s="110"/>
      <c r="H28" s="110"/>
      <c r="I28" s="110"/>
      <c r="J28" s="110"/>
      <c r="K28" s="110"/>
      <c r="L28" s="110"/>
      <c r="M28" s="110"/>
      <c r="Q28" s="267" t="s">
        <v>1311</v>
      </c>
      <c r="R28" s="115"/>
      <c r="S28" s="115"/>
      <c r="T28" s="115"/>
      <c r="U28" s="115"/>
      <c r="V28" s="115"/>
      <c r="W28" s="115"/>
      <c r="Y28" s="110"/>
      <c r="AA28" s="267" t="s">
        <v>920</v>
      </c>
      <c r="AK28" s="279"/>
      <c r="AL28" s="279"/>
      <c r="AM28" s="279"/>
      <c r="AN28" s="279"/>
      <c r="AO28" s="279"/>
      <c r="AP28" s="279"/>
      <c r="AQ28" s="279"/>
    </row>
    <row r="29" spans="7:45" ht="17.25" customHeight="1">
      <c r="G29" s="217" t="s">
        <v>9</v>
      </c>
      <c r="Q29" s="267" t="s">
        <v>1313</v>
      </c>
      <c r="Y29" s="110"/>
      <c r="AA29" s="267" t="s">
        <v>581</v>
      </c>
      <c r="AB29" s="116"/>
      <c r="AC29" s="116"/>
      <c r="AD29" s="116"/>
      <c r="AE29" s="116"/>
      <c r="AF29" s="116"/>
      <c r="AG29" s="116"/>
      <c r="AH29" s="116"/>
      <c r="AI29" s="116"/>
      <c r="AK29" s="848" t="s">
        <v>1164</v>
      </c>
      <c r="AL29" s="841"/>
      <c r="AM29" s="841"/>
      <c r="AN29" s="841"/>
      <c r="AO29" s="841"/>
      <c r="AP29" s="841"/>
      <c r="AQ29" s="841"/>
    </row>
    <row r="30" spans="7:45" ht="17.25" customHeight="1">
      <c r="G30" s="267" t="s">
        <v>1357</v>
      </c>
      <c r="N30" s="265"/>
      <c r="Q30" s="267" t="s">
        <v>1312</v>
      </c>
      <c r="Y30" s="110"/>
      <c r="AA30" s="267" t="s">
        <v>855</v>
      </c>
      <c r="AB30" s="116"/>
      <c r="AC30" s="116"/>
      <c r="AD30" s="116"/>
      <c r="AE30" s="116"/>
      <c r="AF30" s="116"/>
      <c r="AG30" s="116"/>
      <c r="AH30" s="265"/>
      <c r="AI30" s="116"/>
      <c r="AK30" s="279" t="s">
        <v>1165</v>
      </c>
      <c r="AL30" s="841"/>
      <c r="AM30" s="841"/>
      <c r="AN30" s="841"/>
      <c r="AO30" s="841"/>
      <c r="AP30" s="841"/>
      <c r="AQ30" s="841"/>
    </row>
    <row r="31" spans="7:45" ht="17.25" customHeight="1">
      <c r="G31" s="267"/>
      <c r="H31" s="116"/>
      <c r="I31" s="116"/>
      <c r="J31" s="116"/>
      <c r="K31" s="116"/>
      <c r="L31" s="116"/>
      <c r="N31"/>
      <c r="Q31" s="267" t="s">
        <v>1314</v>
      </c>
      <c r="R31" s="116"/>
      <c r="S31" s="116"/>
      <c r="T31" s="116"/>
      <c r="U31" s="116"/>
      <c r="V31" s="116"/>
      <c r="W31" s="116"/>
      <c r="Y31" s="110"/>
      <c r="AB31" s="116"/>
      <c r="AC31" s="116"/>
      <c r="AD31" s="116"/>
      <c r="AE31" s="116"/>
      <c r="AF31" s="116"/>
      <c r="AG31" s="116"/>
      <c r="AH31" s="116"/>
      <c r="AI31" s="116"/>
      <c r="AK31" s="279" t="s">
        <v>921</v>
      </c>
      <c r="AL31" s="841"/>
      <c r="AM31" s="841"/>
      <c r="AN31" s="841"/>
      <c r="AO31" s="841"/>
      <c r="AP31" s="841"/>
      <c r="AQ31" s="841"/>
    </row>
    <row r="32" spans="7:45" ht="17.25" customHeight="1">
      <c r="G32" s="217" t="s">
        <v>10</v>
      </c>
      <c r="H32" s="43"/>
      <c r="I32" s="43"/>
      <c r="J32" s="43"/>
      <c r="K32" s="43"/>
      <c r="L32" s="43"/>
      <c r="Q32" s="267" t="s">
        <v>1315</v>
      </c>
      <c r="Y32" s="110"/>
      <c r="AA32" s="218" t="s">
        <v>856</v>
      </c>
      <c r="AB32" s="116"/>
      <c r="AC32" s="116"/>
      <c r="AD32" s="116"/>
      <c r="AE32" s="116"/>
      <c r="AF32" s="116"/>
      <c r="AG32" s="116"/>
      <c r="AH32" s="116"/>
      <c r="AI32" s="116"/>
      <c r="AK32" s="279" t="s">
        <v>1166</v>
      </c>
      <c r="AL32" s="841"/>
      <c r="AM32" s="841"/>
      <c r="AN32" s="841"/>
      <c r="AO32" s="841"/>
      <c r="AP32" s="841"/>
      <c r="AQ32" s="841"/>
    </row>
    <row r="33" spans="7:46" ht="17.25" customHeight="1">
      <c r="G33" s="267" t="s">
        <v>1172</v>
      </c>
      <c r="H33" s="267"/>
      <c r="I33" s="267"/>
      <c r="J33" s="267"/>
      <c r="K33" s="267"/>
      <c r="L33" s="267"/>
      <c r="M33" s="267"/>
      <c r="Q33" s="267" t="s">
        <v>1316</v>
      </c>
      <c r="Y33" s="110"/>
      <c r="AA33" s="267" t="s">
        <v>585</v>
      </c>
      <c r="AB33" s="117"/>
      <c r="AC33" s="117"/>
      <c r="AD33" s="117"/>
      <c r="AE33" s="117"/>
      <c r="AF33" s="117"/>
      <c r="AG33" s="117"/>
      <c r="AH33" s="117"/>
      <c r="AI33" s="117"/>
      <c r="AK33" s="279" t="s">
        <v>1251</v>
      </c>
      <c r="AL33" s="842"/>
      <c r="AM33" s="842"/>
      <c r="AN33" s="842"/>
      <c r="AO33" s="842"/>
      <c r="AP33" s="842"/>
      <c r="AQ33" s="842"/>
    </row>
    <row r="34" spans="7:46" ht="17.25" customHeight="1">
      <c r="G34" s="267" t="s">
        <v>982</v>
      </c>
      <c r="H34" s="267"/>
      <c r="I34" s="267"/>
      <c r="J34" s="267"/>
      <c r="K34" s="267"/>
      <c r="L34" s="267"/>
      <c r="M34" s="267"/>
      <c r="O34" s="119"/>
      <c r="Q34" s="267" t="s">
        <v>1309</v>
      </c>
      <c r="Y34" s="110"/>
      <c r="AA34" s="267" t="s">
        <v>997</v>
      </c>
      <c r="AB34" s="120"/>
      <c r="AC34" s="120"/>
      <c r="AD34" s="120"/>
      <c r="AE34" s="120"/>
      <c r="AF34" s="120"/>
      <c r="AG34" s="120"/>
      <c r="AH34" s="266"/>
      <c r="AI34" s="120"/>
      <c r="AK34" s="279" t="s">
        <v>1252</v>
      </c>
      <c r="AL34" s="843"/>
      <c r="AM34" s="843"/>
      <c r="AN34" s="843"/>
      <c r="AO34" s="843"/>
      <c r="AP34" s="843"/>
      <c r="AQ34" s="843"/>
    </row>
    <row r="35" spans="7:46" ht="17.25" customHeight="1">
      <c r="G35" s="267" t="s">
        <v>1096</v>
      </c>
      <c r="H35" s="267"/>
      <c r="I35" s="267"/>
      <c r="J35" s="267"/>
      <c r="K35" s="267"/>
      <c r="L35" s="267"/>
      <c r="M35" s="267"/>
      <c r="O35" s="119"/>
      <c r="Y35" s="110"/>
      <c r="AA35" s="267" t="s">
        <v>998</v>
      </c>
      <c r="AB35" s="121"/>
      <c r="AC35" s="121"/>
      <c r="AD35" s="121"/>
      <c r="AE35" s="121"/>
      <c r="AF35" s="121"/>
      <c r="AH35" s="266"/>
      <c r="AL35" s="844"/>
      <c r="AM35" s="844"/>
      <c r="AN35" s="844"/>
      <c r="AO35" s="844"/>
      <c r="AP35" s="844"/>
      <c r="AQ35" s="279"/>
    </row>
    <row r="36" spans="7:46" ht="17.25" customHeight="1">
      <c r="G36" s="267" t="s">
        <v>1097</v>
      </c>
      <c r="H36" s="267"/>
      <c r="I36" s="267"/>
      <c r="J36" s="267"/>
      <c r="K36" s="267"/>
      <c r="L36" s="267"/>
      <c r="M36" s="267"/>
      <c r="N36" s="123"/>
      <c r="O36" s="119"/>
      <c r="Q36" s="245" t="s">
        <v>11</v>
      </c>
      <c r="Y36" s="110"/>
      <c r="AA36" s="267" t="s">
        <v>999</v>
      </c>
      <c r="AB36" s="121"/>
      <c r="AC36" s="121"/>
      <c r="AD36" s="121"/>
      <c r="AE36" s="121"/>
      <c r="AF36" s="121"/>
      <c r="AH36" s="266"/>
      <c r="AK36" s="848" t="s">
        <v>1167</v>
      </c>
      <c r="AL36" s="843"/>
      <c r="AM36" s="843"/>
      <c r="AN36" s="843"/>
      <c r="AO36" s="843"/>
      <c r="AP36" s="843"/>
      <c r="AQ36" s="279"/>
    </row>
    <row r="37" spans="7:46" ht="17.25" customHeight="1">
      <c r="G37" s="267" t="s">
        <v>1177</v>
      </c>
      <c r="H37" s="267"/>
      <c r="I37" s="267"/>
      <c r="J37" s="267"/>
      <c r="K37" s="267"/>
      <c r="L37" s="267"/>
      <c r="M37" s="267"/>
      <c r="N37" s="123"/>
      <c r="O37" s="119"/>
      <c r="Q37" s="267" t="s">
        <v>1179</v>
      </c>
      <c r="Y37" s="110"/>
      <c r="AA37" s="267" t="s">
        <v>1000</v>
      </c>
      <c r="AB37" s="120"/>
      <c r="AC37" s="120"/>
      <c r="AD37" s="120"/>
      <c r="AE37" s="120"/>
      <c r="AF37" s="120"/>
      <c r="AH37" s="265"/>
      <c r="AK37" s="279" t="s">
        <v>1253</v>
      </c>
      <c r="AL37" s="845"/>
      <c r="AM37" s="845"/>
      <c r="AN37" s="845"/>
      <c r="AO37" s="845"/>
      <c r="AP37" s="845"/>
      <c r="AQ37" s="279"/>
    </row>
    <row r="38" spans="7:46" ht="17.25" customHeight="1">
      <c r="H38" s="125"/>
      <c r="I38" s="125"/>
      <c r="J38" s="125"/>
      <c r="K38" s="125"/>
      <c r="L38" s="125"/>
      <c r="M38" s="125"/>
      <c r="N38" s="118"/>
      <c r="O38" s="119"/>
      <c r="Q38" s="267" t="s">
        <v>1182</v>
      </c>
      <c r="Y38" s="110"/>
      <c r="AB38" s="124"/>
      <c r="AC38" s="124"/>
      <c r="AD38" s="124"/>
      <c r="AE38" s="124"/>
      <c r="AF38" s="124"/>
      <c r="AK38" s="279" t="s">
        <v>1276</v>
      </c>
      <c r="AL38" s="845"/>
      <c r="AM38" s="845"/>
      <c r="AN38" s="845"/>
      <c r="AO38" s="845"/>
      <c r="AP38" s="845"/>
      <c r="AQ38" s="279"/>
    </row>
    <row r="39" spans="7:46" ht="17.25" customHeight="1">
      <c r="G39" s="217" t="s">
        <v>14</v>
      </c>
      <c r="N39" s="118"/>
      <c r="Q39" s="267" t="s">
        <v>761</v>
      </c>
      <c r="AA39" s="218" t="s">
        <v>13</v>
      </c>
      <c r="AK39" s="279"/>
      <c r="AL39" s="846"/>
      <c r="AM39" s="846"/>
      <c r="AN39" s="846"/>
      <c r="AO39" s="846"/>
      <c r="AP39" s="846"/>
      <c r="AQ39" s="279"/>
    </row>
    <row r="40" spans="7:46" ht="17.25" customHeight="1">
      <c r="G40" s="267" t="s">
        <v>415</v>
      </c>
      <c r="N40" s="118"/>
      <c r="O40" s="119"/>
      <c r="Q40" s="267" t="s">
        <v>850</v>
      </c>
      <c r="AA40" s="267" t="s">
        <v>628</v>
      </c>
      <c r="AB40" s="267"/>
      <c r="AC40" s="267"/>
      <c r="AD40" s="267"/>
      <c r="AE40" s="267"/>
      <c r="AF40" s="267"/>
      <c r="AG40" s="267"/>
      <c r="AH40" s="266"/>
      <c r="AK40" s="848" t="s">
        <v>8</v>
      </c>
      <c r="AL40" s="279"/>
      <c r="AM40" s="279"/>
      <c r="AN40" s="279"/>
      <c r="AO40" s="279"/>
      <c r="AP40" s="279"/>
      <c r="AQ40" s="279"/>
    </row>
    <row r="41" spans="7:46" ht="17.25" customHeight="1">
      <c r="G41" s="267" t="s">
        <v>847</v>
      </c>
      <c r="N41" s="118"/>
      <c r="O41" s="119"/>
      <c r="Q41" s="267" t="s">
        <v>851</v>
      </c>
      <c r="R41" s="116"/>
      <c r="S41" s="116"/>
      <c r="T41" s="116"/>
      <c r="U41" s="116"/>
      <c r="V41" s="116"/>
      <c r="W41" s="116"/>
      <c r="Y41" s="110"/>
      <c r="AA41" s="267" t="s">
        <v>981</v>
      </c>
      <c r="AB41" s="267"/>
      <c r="AC41" s="267"/>
      <c r="AD41" s="267"/>
      <c r="AE41" s="267"/>
      <c r="AF41" s="267"/>
      <c r="AG41" s="267"/>
      <c r="AH41" s="266"/>
      <c r="AK41" s="847" t="s">
        <v>1277</v>
      </c>
      <c r="AL41" s="279"/>
      <c r="AM41" s="279"/>
      <c r="AN41" s="279"/>
      <c r="AO41" s="279"/>
      <c r="AP41" s="279"/>
      <c r="AQ41" s="279"/>
    </row>
    <row r="42" spans="7:46" ht="17.25" customHeight="1">
      <c r="G42" s="267" t="s">
        <v>848</v>
      </c>
      <c r="O42" s="119"/>
      <c r="Q42" s="267" t="s">
        <v>852</v>
      </c>
      <c r="Y42" s="127"/>
      <c r="AA42" s="267" t="s">
        <v>857</v>
      </c>
      <c r="AB42" s="267"/>
      <c r="AC42" s="267"/>
      <c r="AD42" s="267"/>
      <c r="AE42" s="267"/>
      <c r="AF42" s="267"/>
      <c r="AG42" s="267"/>
      <c r="AK42" s="279" t="s">
        <v>1278</v>
      </c>
      <c r="AL42" s="279"/>
      <c r="AM42" s="279"/>
      <c r="AN42" s="279"/>
      <c r="AO42" s="279"/>
      <c r="AP42" s="279"/>
      <c r="AQ42" s="279"/>
    </row>
    <row r="43" spans="7:46" ht="17.25" customHeight="1">
      <c r="G43" s="267"/>
      <c r="O43" s="128"/>
      <c r="Y43" s="127"/>
      <c r="AA43" s="267" t="s">
        <v>652</v>
      </c>
      <c r="AB43" s="267"/>
      <c r="AC43" s="267"/>
      <c r="AD43" s="267"/>
      <c r="AE43" s="267"/>
      <c r="AF43" s="267"/>
      <c r="AG43" s="267"/>
      <c r="AK43" s="279" t="s">
        <v>1279</v>
      </c>
      <c r="AL43" s="283"/>
      <c r="AM43" s="283"/>
      <c r="AN43" s="283"/>
      <c r="AO43" s="283"/>
      <c r="AP43" s="283"/>
      <c r="AQ43" s="283"/>
      <c r="AS43" s="121"/>
      <c r="AT43" s="121"/>
    </row>
    <row r="44" spans="7:46" ht="17.25" customHeight="1">
      <c r="G44" s="217" t="s">
        <v>16</v>
      </c>
      <c r="Q44" s="245" t="s">
        <v>15</v>
      </c>
      <c r="Y44" s="129"/>
      <c r="AA44" s="267" t="s">
        <v>1108</v>
      </c>
      <c r="AB44" s="267"/>
      <c r="AC44" s="267"/>
      <c r="AD44" s="267"/>
      <c r="AE44" s="267"/>
      <c r="AF44" s="267"/>
      <c r="AG44" s="267"/>
      <c r="AI44" s="52"/>
      <c r="AK44" s="279" t="s">
        <v>1280</v>
      </c>
      <c r="AL44" s="279"/>
      <c r="AM44" s="279"/>
      <c r="AN44" s="279"/>
      <c r="AO44" s="279"/>
      <c r="AP44" s="279"/>
      <c r="AQ44" s="279"/>
      <c r="AS44" s="121"/>
      <c r="AT44" s="121"/>
    </row>
    <row r="45" spans="7:46" ht="17.25" customHeight="1">
      <c r="G45" s="267" t="s">
        <v>429</v>
      </c>
      <c r="N45" s="119"/>
      <c r="Q45" s="267" t="s">
        <v>485</v>
      </c>
      <c r="Y45" s="81"/>
      <c r="AA45" s="267" t="s">
        <v>625</v>
      </c>
      <c r="AB45" s="267"/>
      <c r="AC45" s="267"/>
      <c r="AD45" s="267"/>
      <c r="AE45" s="267"/>
      <c r="AF45" s="267"/>
      <c r="AG45" s="267"/>
      <c r="AK45" s="279" t="s">
        <v>1281</v>
      </c>
      <c r="AL45" s="279"/>
      <c r="AM45" s="279"/>
      <c r="AN45" s="279"/>
      <c r="AO45" s="279"/>
      <c r="AP45" s="279"/>
      <c r="AQ45" s="279"/>
      <c r="AR45" s="116"/>
      <c r="AS45" s="120"/>
      <c r="AT45" s="120"/>
    </row>
    <row r="46" spans="7:46" ht="17.25" customHeight="1">
      <c r="Q46" s="267" t="s">
        <v>493</v>
      </c>
      <c r="AK46" s="279"/>
      <c r="AL46" s="279"/>
      <c r="AM46" s="279"/>
      <c r="AN46" s="279"/>
      <c r="AO46" s="279"/>
      <c r="AP46" s="279"/>
      <c r="AQ46" s="279"/>
      <c r="AR46" s="116"/>
    </row>
    <row r="47" spans="7:46" ht="17.25" customHeight="1">
      <c r="G47" s="217" t="s">
        <v>17</v>
      </c>
      <c r="Q47" s="267" t="s">
        <v>499</v>
      </c>
      <c r="AA47" s="218" t="s">
        <v>18</v>
      </c>
      <c r="AK47" s="848" t="s">
        <v>856</v>
      </c>
      <c r="AL47" s="279"/>
      <c r="AM47" s="279"/>
      <c r="AN47" s="279"/>
      <c r="AO47" s="279"/>
      <c r="AP47" s="279"/>
      <c r="AQ47" s="279"/>
      <c r="AR47" s="116"/>
    </row>
    <row r="48" spans="7:46" ht="17.25" customHeight="1">
      <c r="G48" s="267" t="s">
        <v>1098</v>
      </c>
      <c r="N48" s="266"/>
      <c r="Q48" s="267" t="s">
        <v>1189</v>
      </c>
      <c r="AA48" s="267" t="s">
        <v>660</v>
      </c>
      <c r="AK48" s="279" t="s">
        <v>1282</v>
      </c>
      <c r="AL48" s="279"/>
      <c r="AM48" s="279"/>
      <c r="AN48" s="279"/>
      <c r="AO48" s="279"/>
      <c r="AP48" s="279"/>
      <c r="AQ48" s="279"/>
      <c r="AR48" s="116"/>
    </row>
    <row r="49" spans="6:44" ht="17.25" customHeight="1">
      <c r="F49" s="217"/>
      <c r="G49" s="267" t="s">
        <v>1086</v>
      </c>
      <c r="H49" s="116"/>
      <c r="I49" s="116"/>
      <c r="J49" s="116"/>
      <c r="K49" s="116"/>
      <c r="L49" s="116"/>
      <c r="N49" s="266"/>
      <c r="Q49" s="267" t="s">
        <v>1190</v>
      </c>
      <c r="X49"/>
      <c r="Y49" s="130"/>
      <c r="AA49" s="267" t="s">
        <v>673</v>
      </c>
      <c r="AK49" s="279" t="s">
        <v>1283</v>
      </c>
      <c r="AL49" s="279"/>
      <c r="AM49" s="279"/>
      <c r="AN49" s="279"/>
      <c r="AO49" s="279"/>
      <c r="AP49" s="279"/>
      <c r="AQ49" s="279"/>
      <c r="AR49" s="116"/>
    </row>
    <row r="50" spans="6:44" ht="17.25" customHeight="1">
      <c r="G50" s="267" t="s">
        <v>1087</v>
      </c>
      <c r="H50" s="116"/>
      <c r="I50" s="116"/>
      <c r="J50" s="116"/>
      <c r="K50" s="116"/>
      <c r="L50" s="116"/>
      <c r="N50" s="266"/>
      <c r="Q50" s="267" t="s">
        <v>922</v>
      </c>
      <c r="X50"/>
      <c r="Y50" s="131"/>
      <c r="AA50" s="267" t="s">
        <v>1001</v>
      </c>
      <c r="AH50" s="265"/>
      <c r="AK50" s="279" t="s">
        <v>1284</v>
      </c>
      <c r="AL50" s="279"/>
      <c r="AM50" s="279"/>
      <c r="AN50" s="279"/>
      <c r="AO50" s="279"/>
      <c r="AP50" s="279"/>
      <c r="AQ50" s="279"/>
      <c r="AR50" s="124"/>
    </row>
    <row r="51" spans="6:44" ht="17.25" customHeight="1">
      <c r="Q51" s="267" t="s">
        <v>782</v>
      </c>
      <c r="X51"/>
      <c r="Y51" s="110"/>
      <c r="AA51" s="267" t="s">
        <v>801</v>
      </c>
      <c r="AH51" s="266"/>
      <c r="AK51" s="279" t="s">
        <v>1285</v>
      </c>
      <c r="AL51" s="279"/>
      <c r="AM51" s="279"/>
      <c r="AN51" s="279"/>
      <c r="AO51" s="279"/>
      <c r="AP51" s="279"/>
      <c r="AQ51" s="279"/>
      <c r="AR51" s="124"/>
    </row>
    <row r="52" spans="6:44" ht="17.25" customHeight="1">
      <c r="N52"/>
      <c r="Q52" s="267" t="s">
        <v>751</v>
      </c>
      <c r="X52"/>
      <c r="Y52" s="110"/>
      <c r="AK52" s="279" t="s">
        <v>1286</v>
      </c>
      <c r="AL52" s="279"/>
      <c r="AM52" s="279"/>
      <c r="AN52" s="279"/>
      <c r="AO52" s="279"/>
      <c r="AP52" s="279"/>
      <c r="AQ52" s="279"/>
    </row>
    <row r="53" spans="6:44" ht="17.25" customHeight="1">
      <c r="Q53" s="267" t="s">
        <v>786</v>
      </c>
      <c r="X53" s="266"/>
      <c r="Y53" s="110"/>
      <c r="AA53" s="218" t="s">
        <v>684</v>
      </c>
      <c r="AK53" s="279"/>
      <c r="AL53" s="279"/>
      <c r="AM53" s="279"/>
      <c r="AN53" s="279"/>
      <c r="AO53" s="279"/>
      <c r="AP53" s="279"/>
      <c r="AQ53" s="279"/>
    </row>
    <row r="54" spans="6:44" ht="17.25" customHeight="1">
      <c r="G54" s="113"/>
      <c r="Q54" s="267" t="s">
        <v>787</v>
      </c>
      <c r="X54"/>
      <c r="Y54" s="110"/>
      <c r="AA54" s="267" t="s">
        <v>689</v>
      </c>
      <c r="AK54" s="848" t="s">
        <v>1169</v>
      </c>
      <c r="AL54" s="279"/>
      <c r="AM54" s="279"/>
      <c r="AN54" s="279"/>
      <c r="AO54" s="279"/>
      <c r="AP54" s="279"/>
      <c r="AQ54" s="279"/>
    </row>
    <row r="55" spans="6:44" ht="17.25" customHeight="1">
      <c r="F55" s="268"/>
      <c r="G55" s="267"/>
      <c r="Q55" s="267" t="s">
        <v>534</v>
      </c>
      <c r="X55"/>
      <c r="Y55" s="110"/>
      <c r="AA55" s="267" t="s">
        <v>690</v>
      </c>
      <c r="AK55" s="279" t="s">
        <v>1287</v>
      </c>
      <c r="AL55" s="279"/>
      <c r="AM55" s="279"/>
      <c r="AN55" s="279"/>
      <c r="AO55" s="279"/>
      <c r="AP55" s="279"/>
      <c r="AQ55" s="279"/>
    </row>
    <row r="56" spans="6:44" ht="17.25" customHeight="1">
      <c r="F56" s="268"/>
      <c r="G56" s="267"/>
      <c r="R56" s="116"/>
      <c r="S56" s="116"/>
      <c r="T56" s="116"/>
      <c r="U56" s="116"/>
      <c r="V56" s="116"/>
      <c r="X56"/>
      <c r="Y56" s="110"/>
      <c r="AA56" s="267" t="s">
        <v>844</v>
      </c>
      <c r="AK56" s="279" t="s">
        <v>1288</v>
      </c>
      <c r="AL56" s="279"/>
      <c r="AM56" s="279"/>
      <c r="AN56" s="279"/>
      <c r="AO56" s="279"/>
      <c r="AP56" s="279"/>
      <c r="AQ56" s="279"/>
    </row>
    <row r="57" spans="6:44" ht="17.25" customHeight="1">
      <c r="F57" s="268"/>
      <c r="G57" s="267"/>
      <c r="Q57" s="245" t="s">
        <v>849</v>
      </c>
      <c r="R57" s="116"/>
      <c r="S57" s="116"/>
      <c r="T57" s="116"/>
      <c r="U57" s="116"/>
      <c r="V57" s="116"/>
      <c r="X57"/>
      <c r="Y57" s="110"/>
      <c r="AA57" s="267" t="s">
        <v>845</v>
      </c>
      <c r="AK57" s="279" t="s">
        <v>1289</v>
      </c>
      <c r="AL57" s="279"/>
      <c r="AM57" s="279"/>
      <c r="AN57" s="279"/>
      <c r="AO57" s="279"/>
      <c r="AP57" s="279"/>
      <c r="AQ57" s="279"/>
    </row>
    <row r="58" spans="6:44" ht="17.25" customHeight="1">
      <c r="F58" s="268"/>
      <c r="G58" s="267"/>
      <c r="Q58" s="267" t="s">
        <v>542</v>
      </c>
      <c r="R58" s="115"/>
      <c r="S58" s="115"/>
      <c r="T58" s="115"/>
      <c r="U58" s="115"/>
      <c r="V58" s="115"/>
      <c r="X58" s="265"/>
      <c r="Y58" s="110"/>
      <c r="AA58" s="267" t="s">
        <v>846</v>
      </c>
      <c r="AH58" s="265"/>
      <c r="AK58" s="279" t="s">
        <v>1268</v>
      </c>
      <c r="AL58" s="279"/>
      <c r="AM58" s="279"/>
      <c r="AN58" s="279"/>
      <c r="AO58" s="279"/>
      <c r="AP58" s="279"/>
      <c r="AQ58" s="279"/>
    </row>
    <row r="59" spans="6:44" ht="17.25" customHeight="1">
      <c r="F59" s="268"/>
      <c r="G59" s="267"/>
      <c r="Q59" s="267" t="s">
        <v>1099</v>
      </c>
      <c r="R59" s="133"/>
      <c r="S59" s="133"/>
      <c r="T59" s="133"/>
      <c r="U59" s="133"/>
      <c r="V59" s="133"/>
      <c r="X59"/>
      <c r="Y59" s="110"/>
      <c r="AA59" s="267" t="s">
        <v>979</v>
      </c>
      <c r="AH59" s="265"/>
      <c r="AK59" s="279"/>
      <c r="AL59" s="279"/>
      <c r="AM59" s="279"/>
      <c r="AN59" s="279"/>
      <c r="AO59" s="279"/>
      <c r="AP59" s="279"/>
      <c r="AQ59" s="279"/>
    </row>
    <row r="60" spans="6:44" ht="17.25" customHeight="1">
      <c r="F60" s="268"/>
      <c r="G60" s="267"/>
      <c r="Q60" s="267" t="s">
        <v>1100</v>
      </c>
      <c r="X60"/>
      <c r="Y60" s="110"/>
      <c r="AA60" s="267" t="s">
        <v>980</v>
      </c>
      <c r="AK60" s="848" t="s">
        <v>684</v>
      </c>
      <c r="AL60" s="279"/>
      <c r="AM60" s="279"/>
      <c r="AN60" s="279"/>
      <c r="AO60" s="279"/>
      <c r="AP60" s="279"/>
      <c r="AQ60" s="279"/>
    </row>
    <row r="61" spans="6:44" ht="17.25" customHeight="1">
      <c r="F61" s="268"/>
      <c r="G61" s="267"/>
      <c r="Q61" s="267" t="s">
        <v>923</v>
      </c>
      <c r="R61" s="133"/>
      <c r="S61" s="133"/>
      <c r="T61" s="133"/>
      <c r="U61" s="133"/>
      <c r="V61" s="133"/>
      <c r="X61"/>
      <c r="Y61" s="110"/>
      <c r="AA61" s="267" t="s">
        <v>1390</v>
      </c>
      <c r="AK61" s="279" t="s">
        <v>1290</v>
      </c>
      <c r="AL61" s="279"/>
      <c r="AM61" s="279"/>
      <c r="AN61" s="279"/>
      <c r="AO61" s="279"/>
      <c r="AP61" s="279"/>
      <c r="AQ61" s="279"/>
    </row>
    <row r="62" spans="6:44" ht="17.25" customHeight="1">
      <c r="F62" s="268"/>
      <c r="G62" s="267"/>
      <c r="Q62" s="267" t="s">
        <v>784</v>
      </c>
      <c r="R62" s="125"/>
      <c r="S62" s="125"/>
      <c r="T62" s="125"/>
      <c r="U62" s="125"/>
      <c r="V62" s="125"/>
      <c r="X62"/>
      <c r="Y62" s="81"/>
      <c r="AK62" s="279" t="s">
        <v>1291</v>
      </c>
      <c r="AL62" s="279"/>
      <c r="AM62" s="279"/>
      <c r="AN62" s="279"/>
      <c r="AO62" s="279"/>
      <c r="AP62" s="279"/>
      <c r="AQ62" s="279"/>
    </row>
    <row r="63" spans="6:44" ht="17.25" customHeight="1">
      <c r="F63" s="268"/>
      <c r="G63" s="267"/>
      <c r="Q63" s="267" t="s">
        <v>785</v>
      </c>
      <c r="R63" s="135"/>
      <c r="S63" s="135"/>
      <c r="T63" s="135"/>
      <c r="U63" s="135"/>
      <c r="V63" s="135"/>
      <c r="X63"/>
      <c r="Y63" s="110"/>
      <c r="AK63" s="279" t="s">
        <v>1292</v>
      </c>
      <c r="AL63" s="279"/>
      <c r="AM63" s="279"/>
      <c r="AN63" s="279"/>
      <c r="AO63" s="279"/>
      <c r="AP63" s="279"/>
      <c r="AQ63" s="279"/>
    </row>
    <row r="64" spans="6:44" ht="17.25" customHeight="1">
      <c r="R64" s="135"/>
      <c r="S64" s="135"/>
      <c r="T64" s="135"/>
      <c r="U64" s="135"/>
      <c r="V64" s="135"/>
      <c r="X64"/>
      <c r="Y64" s="110"/>
      <c r="AK64" s="279" t="s">
        <v>1293</v>
      </c>
      <c r="AL64" s="279"/>
      <c r="AM64" s="279"/>
      <c r="AN64" s="279"/>
      <c r="AO64" s="279"/>
      <c r="AP64" s="279"/>
      <c r="AQ64" s="279"/>
    </row>
    <row r="65" spans="7:43" ht="15" customHeight="1">
      <c r="Q65" s="245" t="s">
        <v>19</v>
      </c>
      <c r="X65"/>
      <c r="Y65" s="81"/>
      <c r="AA65" s="114"/>
      <c r="AK65" s="279" t="s">
        <v>1294</v>
      </c>
      <c r="AL65" s="279"/>
      <c r="AM65" s="279"/>
      <c r="AN65" s="279"/>
      <c r="AO65" s="279"/>
      <c r="AP65" s="279"/>
      <c r="AQ65" s="279"/>
    </row>
    <row r="66" spans="7:43" ht="17.25" customHeight="1">
      <c r="Q66" s="267" t="s">
        <v>853</v>
      </c>
      <c r="R66" s="267"/>
      <c r="S66" s="267"/>
      <c r="T66" s="267"/>
      <c r="U66" s="267"/>
      <c r="V66" s="267"/>
      <c r="W66" s="267"/>
      <c r="X66" s="265"/>
      <c r="Y66" s="81"/>
      <c r="Z66" s="268"/>
      <c r="AA66" s="267"/>
      <c r="AK66" s="279" t="s">
        <v>1295</v>
      </c>
      <c r="AL66" s="279"/>
      <c r="AM66" s="279"/>
      <c r="AN66" s="279"/>
      <c r="AO66" s="279"/>
      <c r="AP66" s="279"/>
      <c r="AQ66" s="279"/>
    </row>
    <row r="67" spans="7:43" ht="17.25" customHeight="1">
      <c r="Q67" s="267" t="s">
        <v>548</v>
      </c>
      <c r="R67" s="267"/>
      <c r="S67" s="267"/>
      <c r="T67" s="267"/>
      <c r="U67" s="267"/>
      <c r="V67" s="267"/>
      <c r="W67" s="267"/>
      <c r="X67" s="265"/>
      <c r="Y67" s="81"/>
      <c r="Z67" s="268"/>
      <c r="AA67" s="267"/>
      <c r="AK67" s="279" t="s">
        <v>1373</v>
      </c>
      <c r="AL67" s="279"/>
      <c r="AM67" s="279"/>
      <c r="AN67" s="279"/>
      <c r="AO67" s="279"/>
      <c r="AP67" s="279"/>
      <c r="AQ67" s="279"/>
    </row>
    <row r="68" spans="7:43" ht="17.25" customHeight="1">
      <c r="Q68" s="267" t="s">
        <v>1102</v>
      </c>
      <c r="R68" s="267"/>
      <c r="S68" s="267"/>
      <c r="T68" s="267"/>
      <c r="U68" s="267"/>
      <c r="V68" s="267"/>
      <c r="W68" s="267"/>
      <c r="Z68" s="268"/>
      <c r="AA68" s="267"/>
      <c r="AK68" s="279"/>
      <c r="AL68" s="279"/>
      <c r="AM68" s="279"/>
      <c r="AN68" s="279"/>
      <c r="AO68" s="279"/>
      <c r="AP68" s="279"/>
      <c r="AQ68" s="279"/>
    </row>
    <row r="69" spans="7:43" ht="30" customHeight="1">
      <c r="G69"/>
      <c r="Q69" s="1466" t="s">
        <v>1103</v>
      </c>
      <c r="R69" s="1466"/>
      <c r="S69" s="1466"/>
      <c r="T69" s="1466"/>
      <c r="U69" s="1466"/>
      <c r="V69" s="1466"/>
      <c r="W69" s="1466"/>
      <c r="Z69" s="268"/>
      <c r="AA69" s="267"/>
      <c r="AK69" s="848" t="s">
        <v>1171</v>
      </c>
      <c r="AL69" s="279"/>
      <c r="AM69" s="279"/>
      <c r="AN69" s="279"/>
      <c r="AO69" s="279"/>
      <c r="AP69" s="279"/>
      <c r="AQ69" s="279"/>
    </row>
    <row r="70" spans="7:43" ht="17.25" customHeight="1">
      <c r="G70"/>
      <c r="Q70" s="267" t="s">
        <v>1104</v>
      </c>
      <c r="R70" s="267"/>
      <c r="S70" s="267"/>
      <c r="T70" s="267"/>
      <c r="U70" s="267"/>
      <c r="V70" s="267"/>
      <c r="W70" s="267"/>
      <c r="Z70" s="268"/>
      <c r="AA70" s="267"/>
    </row>
    <row r="71" spans="7:43" ht="30" customHeight="1">
      <c r="Q71" s="1466" t="s">
        <v>983</v>
      </c>
      <c r="R71" s="1466"/>
      <c r="S71" s="1466"/>
      <c r="T71" s="1466"/>
      <c r="U71" s="1466"/>
      <c r="V71" s="1466"/>
      <c r="W71" s="1466"/>
      <c r="Z71" s="268"/>
      <c r="AA71" s="267"/>
      <c r="AK71" s="279"/>
      <c r="AL71" s="279"/>
      <c r="AM71" s="279"/>
      <c r="AN71" s="279"/>
      <c r="AO71" s="279"/>
      <c r="AP71" s="279"/>
      <c r="AQ71" s="279"/>
    </row>
    <row r="72" spans="7:43" ht="15" customHeight="1">
      <c r="Q72" s="267"/>
      <c r="R72" s="260"/>
      <c r="S72" s="260"/>
      <c r="T72" s="260"/>
      <c r="U72" s="260"/>
      <c r="V72" s="260"/>
      <c r="W72" s="260"/>
      <c r="Z72" s="268"/>
      <c r="AA72" s="267"/>
      <c r="AK72" s="279"/>
      <c r="AL72" s="279"/>
      <c r="AM72" s="279"/>
      <c r="AN72" s="279"/>
      <c r="AO72" s="279"/>
      <c r="AP72" s="279"/>
      <c r="AQ72" s="279"/>
    </row>
    <row r="73" spans="7:43" ht="15" customHeight="1">
      <c r="Q73" s="267"/>
      <c r="R73" s="260"/>
      <c r="S73" s="260"/>
      <c r="T73" s="260"/>
      <c r="U73" s="260"/>
      <c r="V73" s="260"/>
      <c r="W73" s="260"/>
      <c r="Z73" s="268"/>
      <c r="AA73" s="267"/>
      <c r="AK73" s="279"/>
      <c r="AL73" s="279"/>
      <c r="AM73" s="279"/>
      <c r="AN73" s="279"/>
      <c r="AO73" s="279"/>
      <c r="AP73" s="279"/>
      <c r="AQ73" s="279"/>
    </row>
    <row r="74" spans="7:43" ht="15" customHeight="1">
      <c r="Q74" s="241"/>
      <c r="Z74" s="268"/>
      <c r="AA74" s="267"/>
      <c r="AL74" s="126"/>
      <c r="AM74" s="126"/>
      <c r="AN74" s="126"/>
      <c r="AO74" s="126"/>
      <c r="AP74" s="126"/>
    </row>
    <row r="75" spans="7:43" ht="17.25" hidden="1" customHeight="1">
      <c r="P75" s="268"/>
      <c r="Q75" s="267"/>
      <c r="Y75" s="129"/>
      <c r="Z75" s="268"/>
      <c r="AA75" s="267"/>
      <c r="AL75" s="126"/>
      <c r="AM75" s="126"/>
      <c r="AN75" s="126"/>
      <c r="AO75" s="126"/>
      <c r="AP75" s="126"/>
    </row>
    <row r="76" spans="7:43" ht="17.25" hidden="1" customHeight="1">
      <c r="G76" s="64"/>
      <c r="P76" s="268"/>
      <c r="Q76" s="267"/>
      <c r="Y76" s="132"/>
      <c r="Z76" s="268"/>
      <c r="AA76" s="267"/>
    </row>
    <row r="77" spans="7:43" ht="17.25" hidden="1" customHeight="1">
      <c r="G77" s="64"/>
      <c r="P77" s="268"/>
      <c r="Q77" s="267"/>
      <c r="R77" s="116"/>
      <c r="S77" s="116"/>
      <c r="T77" s="116"/>
      <c r="U77" s="116"/>
      <c r="V77" s="116"/>
      <c r="Y77" s="110"/>
      <c r="Z77" s="268"/>
      <c r="AA77" s="267"/>
      <c r="AL77" s="136"/>
      <c r="AM77" s="136"/>
      <c r="AN77" s="136"/>
      <c r="AO77" s="136"/>
      <c r="AP77" s="136"/>
      <c r="AQ77" s="136"/>
    </row>
    <row r="78" spans="7:43" ht="17.25" hidden="1" customHeight="1">
      <c r="G78" s="64"/>
      <c r="P78" s="268"/>
      <c r="Q78" s="267"/>
      <c r="Y78" s="110"/>
      <c r="Z78" s="268"/>
      <c r="AA78" s="267"/>
      <c r="AL78" s="64"/>
      <c r="AM78" s="64"/>
      <c r="AN78" s="64"/>
      <c r="AO78" s="64"/>
      <c r="AP78" s="64"/>
      <c r="AQ78" s="64"/>
    </row>
    <row r="79" spans="7:43" ht="17.25" hidden="1" customHeight="1">
      <c r="G79" s="64"/>
      <c r="P79" s="268"/>
      <c r="Q79" s="267"/>
      <c r="Z79" s="268"/>
      <c r="AA79" s="267"/>
    </row>
    <row r="80" spans="7:43" ht="17.25" hidden="1" customHeight="1">
      <c r="G80" s="64"/>
      <c r="P80" s="268"/>
      <c r="Q80" s="267"/>
      <c r="R80" s="127"/>
      <c r="S80" s="127"/>
      <c r="T80" s="127"/>
      <c r="U80" s="127"/>
      <c r="V80" s="127"/>
      <c r="Z80" s="268"/>
      <c r="AA80" s="267"/>
      <c r="AL80" s="64"/>
      <c r="AM80" s="64"/>
      <c r="AN80" s="64"/>
      <c r="AO80" s="64"/>
      <c r="AP80" s="64"/>
      <c r="AQ80" s="64"/>
    </row>
    <row r="81" spans="7:44" ht="17.25" hidden="1" customHeight="1">
      <c r="G81" s="64"/>
      <c r="P81" s="268"/>
      <c r="Q81" s="267"/>
      <c r="R81" s="137"/>
      <c r="S81" s="137"/>
      <c r="T81" s="137"/>
      <c r="U81" s="137"/>
      <c r="V81" s="137"/>
      <c r="Z81" s="268"/>
      <c r="AA81" s="267"/>
      <c r="AL81" s="64"/>
      <c r="AM81" s="64"/>
      <c r="AN81" s="64"/>
      <c r="AO81" s="64"/>
      <c r="AP81" s="64"/>
      <c r="AQ81" s="64"/>
    </row>
    <row r="82" spans="7:44" ht="17.25" hidden="1" customHeight="1">
      <c r="G82" s="64"/>
      <c r="P82" s="268"/>
      <c r="Q82" s="267"/>
      <c r="R82" s="117"/>
      <c r="S82" s="117"/>
      <c r="T82" s="117"/>
      <c r="U82" s="117"/>
      <c r="V82" s="117"/>
      <c r="Z82" s="268"/>
      <c r="AA82" s="267"/>
      <c r="AL82" s="64"/>
      <c r="AM82" s="64"/>
      <c r="AN82" s="64"/>
      <c r="AO82" s="64"/>
      <c r="AP82" s="64"/>
      <c r="AQ82" s="64"/>
    </row>
    <row r="83" spans="7:44" ht="17.25" hidden="1" customHeight="1">
      <c r="G83" s="104"/>
      <c r="H83" s="104"/>
      <c r="I83" s="104"/>
      <c r="J83" s="104"/>
      <c r="K83" s="104"/>
      <c r="L83" s="104"/>
      <c r="P83" s="268"/>
      <c r="Q83" s="267"/>
      <c r="Z83" s="268"/>
      <c r="AA83" s="267"/>
    </row>
    <row r="84" spans="7:44" ht="17.25" hidden="1" customHeight="1">
      <c r="G84" s="104"/>
      <c r="H84" s="104"/>
      <c r="I84" s="104"/>
      <c r="J84" s="104"/>
      <c r="K84" s="104"/>
      <c r="L84" s="104"/>
      <c r="P84" s="268"/>
      <c r="Q84" s="267"/>
      <c r="Z84" s="268"/>
      <c r="AA84" s="267"/>
    </row>
    <row r="85" spans="7:44" ht="17.25" hidden="1" customHeight="1">
      <c r="G85" s="104"/>
      <c r="H85" s="104"/>
      <c r="I85" s="104"/>
      <c r="J85" s="104"/>
      <c r="K85" s="104"/>
      <c r="L85" s="104"/>
      <c r="P85" s="268"/>
      <c r="Q85" s="267"/>
      <c r="Z85" s="268"/>
      <c r="AA85" s="267"/>
      <c r="AL85" s="104"/>
      <c r="AM85" s="104"/>
      <c r="AN85" s="104"/>
      <c r="AO85" s="104"/>
      <c r="AP85" s="104"/>
    </row>
    <row r="86" spans="7:44" ht="17.25" hidden="1" customHeight="1">
      <c r="G86" s="104"/>
      <c r="H86" s="104"/>
      <c r="I86" s="104"/>
      <c r="J86" s="104"/>
      <c r="K86" s="104"/>
      <c r="L86" s="104"/>
      <c r="P86" s="267"/>
      <c r="Q86" s="267"/>
      <c r="Z86" s="267"/>
      <c r="AL86" s="104"/>
      <c r="AM86" s="104"/>
      <c r="AN86" s="104"/>
      <c r="AO86" s="104"/>
      <c r="AP86" s="104"/>
    </row>
    <row r="87" spans="7:44" ht="17.25" hidden="1" customHeight="1">
      <c r="G87" s="104"/>
      <c r="H87" s="104"/>
      <c r="I87" s="104"/>
      <c r="J87" s="104"/>
      <c r="K87" s="104"/>
      <c r="L87" s="104"/>
      <c r="P87" s="60"/>
      <c r="Z87" s="267"/>
      <c r="AL87" s="104"/>
      <c r="AM87" s="104"/>
      <c r="AN87" s="104"/>
      <c r="AO87" s="104"/>
      <c r="AP87" s="104"/>
    </row>
    <row r="88" spans="7:44" ht="17.25" hidden="1" customHeight="1">
      <c r="G88" s="104"/>
      <c r="H88" s="104"/>
      <c r="I88" s="104"/>
      <c r="J88" s="104"/>
      <c r="K88" s="104"/>
      <c r="L88" s="104"/>
      <c r="P88" s="60"/>
      <c r="AL88" s="104"/>
      <c r="AM88" s="104"/>
      <c r="AN88" s="104"/>
      <c r="AO88" s="104"/>
      <c r="AP88" s="104"/>
    </row>
    <row r="89" spans="7:44" ht="17.25" hidden="1" customHeight="1">
      <c r="G89" s="104"/>
      <c r="H89" s="104"/>
      <c r="I89" s="104"/>
      <c r="J89" s="104"/>
      <c r="K89" s="104"/>
      <c r="L89" s="104"/>
      <c r="P89" s="60"/>
      <c r="R89" s="117"/>
      <c r="S89" s="117"/>
      <c r="T89" s="117"/>
      <c r="U89" s="117"/>
      <c r="V89" s="117"/>
      <c r="AL89" s="104"/>
      <c r="AM89" s="104"/>
      <c r="AN89" s="104"/>
      <c r="AO89" s="104"/>
      <c r="AP89" s="104"/>
    </row>
    <row r="90" spans="7:44" ht="17.25" hidden="1" customHeight="1">
      <c r="G90" s="104"/>
      <c r="H90" s="104"/>
      <c r="I90" s="104"/>
      <c r="J90" s="104"/>
      <c r="K90" s="104"/>
      <c r="L90" s="104"/>
      <c r="P90" s="60"/>
      <c r="Y90" s="110"/>
      <c r="AL90" s="104"/>
      <c r="AM90" s="104"/>
      <c r="AN90" s="104"/>
      <c r="AO90" s="104"/>
      <c r="AP90" s="104"/>
    </row>
    <row r="91" spans="7:44" ht="17.25" hidden="1" customHeight="1">
      <c r="G91" s="104"/>
      <c r="H91" s="104"/>
      <c r="I91" s="104"/>
      <c r="J91" s="104"/>
      <c r="K91" s="104"/>
      <c r="L91" s="104"/>
      <c r="P91" s="60"/>
      <c r="Y91" s="110"/>
      <c r="AL91" s="104"/>
      <c r="AM91" s="104"/>
      <c r="AN91" s="104"/>
      <c r="AO91" s="104"/>
      <c r="AP91" s="104"/>
    </row>
    <row r="92" spans="7:44" ht="17.25" hidden="1" customHeight="1">
      <c r="G92" s="104"/>
      <c r="H92" s="104"/>
      <c r="I92" s="104"/>
      <c r="J92" s="104"/>
      <c r="K92" s="104"/>
      <c r="L92" s="104"/>
      <c r="Y92" s="110"/>
      <c r="AL92" s="104"/>
      <c r="AM92" s="104"/>
      <c r="AN92" s="104"/>
      <c r="AO92" s="104"/>
      <c r="AP92" s="104"/>
    </row>
    <row r="93" spans="7:44" ht="16.5" hidden="1" thickTop="1" thickBot="1">
      <c r="G93" s="104"/>
      <c r="H93" s="104"/>
      <c r="I93" s="104"/>
      <c r="J93" s="104"/>
      <c r="K93" s="104"/>
      <c r="L93" s="104"/>
      <c r="Y93" s="110"/>
      <c r="AL93" s="104"/>
      <c r="AM93" s="104"/>
      <c r="AN93" s="104"/>
      <c r="AO93" s="104"/>
      <c r="AP93" s="104"/>
      <c r="AR93" s="134"/>
    </row>
    <row r="94" spans="7:44" hidden="1">
      <c r="G94" s="104"/>
      <c r="H94" s="104"/>
      <c r="I94" s="104"/>
      <c r="J94" s="104"/>
      <c r="K94" s="104"/>
      <c r="L94" s="104"/>
      <c r="Y94" s="110"/>
      <c r="AL94" s="104"/>
      <c r="AM94" s="104"/>
      <c r="AN94" s="104"/>
      <c r="AO94" s="104"/>
      <c r="AP94" s="104"/>
    </row>
    <row r="95" spans="7:44" hidden="1">
      <c r="G95" s="104"/>
      <c r="H95" s="104"/>
      <c r="I95" s="104"/>
      <c r="J95" s="104"/>
      <c r="K95" s="104"/>
      <c r="L95" s="104"/>
      <c r="Y95" s="110"/>
      <c r="AL95" s="104"/>
      <c r="AM95" s="104"/>
      <c r="AN95" s="104"/>
      <c r="AO95" s="104"/>
      <c r="AP95" s="104"/>
    </row>
    <row r="96" spans="7:44" hidden="1">
      <c r="G96" s="104"/>
      <c r="H96" s="104"/>
      <c r="I96" s="104"/>
      <c r="J96" s="104"/>
      <c r="K96" s="104"/>
      <c r="L96" s="104"/>
      <c r="Y96" s="110"/>
      <c r="AL96" s="104"/>
      <c r="AM96" s="104"/>
      <c r="AN96" s="104"/>
      <c r="AO96" s="104"/>
      <c r="AP96" s="104"/>
    </row>
    <row r="97" spans="7:42" hidden="1">
      <c r="G97" s="104"/>
      <c r="H97" s="104"/>
      <c r="I97" s="104"/>
      <c r="J97" s="104"/>
      <c r="K97" s="104"/>
      <c r="L97" s="104"/>
      <c r="Y97" s="110"/>
      <c r="AL97" s="104"/>
      <c r="AM97" s="104"/>
      <c r="AN97" s="104"/>
      <c r="AO97" s="104"/>
      <c r="AP97" s="104"/>
    </row>
    <row r="98" spans="7:42" hidden="1">
      <c r="G98" s="104"/>
      <c r="H98" s="104"/>
      <c r="I98" s="104"/>
      <c r="J98" s="104"/>
      <c r="K98" s="104"/>
      <c r="L98" s="104"/>
      <c r="X98" s="127"/>
      <c r="Y98" s="110"/>
      <c r="AL98" s="104"/>
      <c r="AM98" s="104"/>
      <c r="AN98" s="104"/>
      <c r="AO98" s="104"/>
      <c r="AP98" s="104"/>
    </row>
    <row r="99" spans="7:42" hidden="1">
      <c r="G99" s="104"/>
      <c r="H99" s="104"/>
      <c r="I99" s="104"/>
      <c r="J99" s="104"/>
      <c r="K99" s="104"/>
      <c r="L99" s="104"/>
      <c r="AL99" s="104"/>
      <c r="AM99" s="104"/>
      <c r="AN99" s="104"/>
      <c r="AO99" s="104"/>
      <c r="AP99" s="104"/>
    </row>
    <row r="100" spans="7:42" hidden="1">
      <c r="G100" s="104"/>
      <c r="H100" s="104"/>
      <c r="I100" s="104"/>
      <c r="J100" s="104"/>
      <c r="K100" s="104"/>
      <c r="L100" s="104"/>
      <c r="AL100" s="104"/>
      <c r="AM100" s="104"/>
      <c r="AN100" s="104"/>
      <c r="AO100" s="104"/>
      <c r="AP100" s="104"/>
    </row>
    <row r="101" spans="7:42" hidden="1">
      <c r="G101" s="104"/>
      <c r="H101" s="104"/>
      <c r="I101" s="104"/>
      <c r="J101" s="104"/>
      <c r="K101" s="104"/>
      <c r="L101" s="104"/>
      <c r="AL101" s="104"/>
      <c r="AM101" s="104"/>
      <c r="AN101" s="104"/>
      <c r="AO101" s="104"/>
      <c r="AP101" s="104"/>
    </row>
    <row r="102" spans="7:42" hidden="1">
      <c r="G102" s="104"/>
      <c r="H102" s="104"/>
      <c r="I102" s="104"/>
      <c r="J102" s="104"/>
      <c r="K102" s="104"/>
      <c r="L102" s="104"/>
      <c r="AL102" s="104"/>
      <c r="AM102" s="104"/>
      <c r="AN102" s="104"/>
      <c r="AO102" s="104"/>
      <c r="AP102" s="104"/>
    </row>
    <row r="103" spans="7:42" hidden="1">
      <c r="G103" s="104"/>
      <c r="H103" s="104"/>
      <c r="I103" s="104"/>
      <c r="J103" s="104"/>
      <c r="K103" s="104"/>
      <c r="L103" s="104"/>
      <c r="AL103" s="104"/>
      <c r="AM103" s="104"/>
      <c r="AN103" s="104"/>
      <c r="AO103" s="104"/>
      <c r="AP103" s="104"/>
    </row>
    <row r="104" spans="7:42" hidden="1">
      <c r="G104" s="104"/>
      <c r="H104" s="104"/>
      <c r="I104" s="104"/>
      <c r="J104" s="104"/>
      <c r="K104" s="104"/>
      <c r="L104" s="104"/>
      <c r="AL104" s="104"/>
      <c r="AM104" s="104"/>
      <c r="AN104" s="104"/>
      <c r="AO104" s="104"/>
      <c r="AP104" s="104"/>
    </row>
    <row r="105" spans="7:42" hidden="1">
      <c r="G105" s="104"/>
      <c r="H105" s="104"/>
      <c r="I105" s="104"/>
      <c r="J105" s="104"/>
      <c r="K105" s="104"/>
      <c r="L105" s="104"/>
      <c r="AL105" s="104"/>
      <c r="AM105" s="104"/>
      <c r="AN105" s="104"/>
      <c r="AO105" s="104"/>
      <c r="AP105" s="104"/>
    </row>
    <row r="106" spans="7:42" hidden="1">
      <c r="G106" s="104"/>
      <c r="H106" s="104"/>
      <c r="I106" s="104"/>
      <c r="J106" s="104"/>
      <c r="K106" s="104"/>
      <c r="L106" s="104"/>
      <c r="AL106" s="104"/>
      <c r="AM106" s="104"/>
      <c r="AN106" s="104"/>
      <c r="AO106" s="104"/>
      <c r="AP106" s="104"/>
    </row>
    <row r="107" spans="7:42" hidden="1">
      <c r="G107" s="104"/>
      <c r="H107" s="104"/>
      <c r="I107" s="104"/>
      <c r="J107" s="104"/>
      <c r="K107" s="104"/>
      <c r="L107" s="104"/>
      <c r="AL107" s="104"/>
      <c r="AM107" s="104"/>
      <c r="AN107" s="104"/>
      <c r="AO107" s="104"/>
      <c r="AP107" s="104"/>
    </row>
    <row r="108" spans="7:42" hidden="1">
      <c r="G108" s="104"/>
      <c r="H108" s="104"/>
      <c r="I108" s="104"/>
      <c r="J108" s="104"/>
      <c r="K108" s="104"/>
      <c r="L108" s="104"/>
      <c r="AL108" s="104"/>
      <c r="AM108" s="104"/>
      <c r="AN108" s="104"/>
      <c r="AO108" s="104"/>
      <c r="AP108" s="104"/>
    </row>
    <row r="109" spans="7:42" hidden="1">
      <c r="G109" s="104"/>
      <c r="H109" s="104"/>
      <c r="I109" s="104"/>
      <c r="J109" s="104"/>
      <c r="K109" s="104"/>
      <c r="L109" s="104"/>
      <c r="AL109" s="104"/>
      <c r="AM109" s="104"/>
      <c r="AN109" s="104"/>
      <c r="AO109" s="104"/>
      <c r="AP109" s="104"/>
    </row>
    <row r="110" spans="7:42" hidden="1">
      <c r="G110" s="104"/>
      <c r="H110" s="104"/>
      <c r="I110" s="104"/>
      <c r="J110" s="104"/>
      <c r="K110" s="104"/>
      <c r="L110" s="104"/>
      <c r="X110" s="110"/>
      <c r="Y110" s="110"/>
      <c r="AL110" s="104"/>
      <c r="AM110" s="104"/>
      <c r="AN110" s="104"/>
      <c r="AO110" s="104"/>
      <c r="AP110" s="104"/>
    </row>
    <row r="111" spans="7:42" hidden="1">
      <c r="G111" s="104"/>
      <c r="H111" s="104"/>
      <c r="I111" s="104"/>
      <c r="J111" s="104"/>
      <c r="K111" s="104"/>
      <c r="L111" s="104"/>
      <c r="Y111" s="110"/>
      <c r="AL111" s="104"/>
      <c r="AM111" s="104"/>
      <c r="AN111" s="104"/>
      <c r="AO111" s="104"/>
      <c r="AP111" s="104"/>
    </row>
    <row r="112" spans="7:42" hidden="1">
      <c r="G112" s="104"/>
      <c r="H112" s="104"/>
      <c r="I112" s="104"/>
      <c r="J112" s="104"/>
      <c r="K112" s="104"/>
      <c r="L112" s="104"/>
      <c r="Y112" s="110"/>
      <c r="AL112" s="104"/>
      <c r="AM112" s="104"/>
      <c r="AN112" s="104"/>
      <c r="AO112" s="104"/>
      <c r="AP112" s="104"/>
    </row>
    <row r="113" spans="7:46" hidden="1">
      <c r="G113" s="104"/>
      <c r="H113" s="104"/>
      <c r="I113" s="104"/>
      <c r="J113" s="104"/>
      <c r="K113" s="104"/>
      <c r="L113" s="104"/>
      <c r="Y113" s="110"/>
      <c r="AL113" s="104"/>
      <c r="AM113" s="104"/>
      <c r="AN113" s="104"/>
      <c r="AO113" s="104"/>
      <c r="AP113" s="104"/>
    </row>
    <row r="114" spans="7:46" hidden="1">
      <c r="G114" s="104"/>
      <c r="H114" s="104"/>
      <c r="I114" s="104"/>
      <c r="J114" s="104"/>
      <c r="K114" s="104"/>
      <c r="L114" s="104"/>
      <c r="Y114" s="110"/>
      <c r="AL114" s="104"/>
      <c r="AM114" s="104"/>
      <c r="AN114" s="104"/>
      <c r="AO114" s="104"/>
      <c r="AP114" s="104"/>
    </row>
    <row r="115" spans="7:46" hidden="1">
      <c r="G115" s="104"/>
      <c r="H115" s="104"/>
      <c r="I115" s="104"/>
      <c r="J115" s="104"/>
      <c r="K115" s="104"/>
      <c r="L115" s="104"/>
      <c r="Y115" s="110"/>
      <c r="AL115" s="104"/>
      <c r="AM115" s="104"/>
      <c r="AN115" s="104"/>
      <c r="AO115" s="104"/>
      <c r="AP115" s="104"/>
    </row>
    <row r="116" spans="7:46" hidden="1">
      <c r="G116" s="104"/>
      <c r="H116" s="104"/>
      <c r="I116" s="104"/>
      <c r="J116" s="104"/>
      <c r="K116" s="104"/>
      <c r="L116" s="104"/>
      <c r="Y116" s="110"/>
      <c r="AL116" s="104"/>
      <c r="AM116" s="104"/>
      <c r="AN116" s="104"/>
      <c r="AO116" s="104"/>
      <c r="AP116" s="104"/>
    </row>
    <row r="117" spans="7:46" hidden="1">
      <c r="G117" s="104"/>
      <c r="H117" s="104"/>
      <c r="I117" s="104"/>
      <c r="J117" s="104"/>
      <c r="K117" s="104"/>
      <c r="L117" s="104"/>
      <c r="Y117" s="110"/>
      <c r="AL117" s="104"/>
      <c r="AM117" s="104"/>
      <c r="AN117" s="104"/>
      <c r="AO117" s="104"/>
      <c r="AP117" s="104"/>
    </row>
    <row r="118" spans="7:46" hidden="1">
      <c r="G118" s="104"/>
      <c r="H118" s="104"/>
      <c r="I118" s="104"/>
      <c r="J118" s="104"/>
      <c r="K118" s="104"/>
      <c r="L118" s="104"/>
      <c r="Y118" s="110"/>
      <c r="AL118" s="104"/>
      <c r="AM118" s="104"/>
      <c r="AN118" s="104"/>
      <c r="AO118" s="104"/>
      <c r="AP118" s="104"/>
    </row>
    <row r="119" spans="7:46" hidden="1">
      <c r="G119" s="104"/>
      <c r="H119" s="104"/>
      <c r="I119" s="104"/>
      <c r="J119" s="104"/>
      <c r="K119" s="104"/>
      <c r="L119" s="104"/>
      <c r="Y119" s="110"/>
      <c r="AL119" s="104"/>
      <c r="AM119" s="104"/>
      <c r="AN119" s="104"/>
      <c r="AO119" s="104"/>
      <c r="AP119" s="104"/>
    </row>
    <row r="120" spans="7:46" hidden="1">
      <c r="G120" s="104"/>
      <c r="H120" s="104"/>
      <c r="I120" s="104"/>
      <c r="J120" s="104"/>
      <c r="K120" s="104"/>
      <c r="L120" s="104"/>
      <c r="Y120" s="110"/>
      <c r="AL120" s="104"/>
      <c r="AM120" s="104"/>
      <c r="AN120" s="104"/>
      <c r="AO120" s="104"/>
      <c r="AP120" s="104"/>
    </row>
    <row r="121" spans="7:46" hidden="1">
      <c r="G121" s="104"/>
      <c r="H121" s="104"/>
      <c r="I121" s="104"/>
      <c r="J121" s="104"/>
      <c r="K121" s="104"/>
      <c r="L121" s="104"/>
      <c r="Y121" s="110"/>
      <c r="AL121" s="104"/>
      <c r="AM121" s="104"/>
      <c r="AN121" s="104"/>
      <c r="AO121" s="104"/>
      <c r="AP121" s="104"/>
    </row>
    <row r="122" spans="7:46" hidden="1">
      <c r="G122" s="104"/>
      <c r="H122" s="104"/>
      <c r="I122" s="104"/>
      <c r="J122" s="104"/>
      <c r="K122" s="104"/>
      <c r="L122" s="104"/>
      <c r="Y122" s="110"/>
      <c r="AL122" s="104"/>
      <c r="AM122" s="104"/>
      <c r="AN122" s="104"/>
      <c r="AO122" s="104"/>
      <c r="AP122" s="104"/>
    </row>
    <row r="123" spans="7:46" hidden="1">
      <c r="G123" s="104"/>
      <c r="H123" s="104"/>
      <c r="I123" s="104"/>
      <c r="J123" s="104"/>
      <c r="K123" s="104"/>
      <c r="L123" s="104"/>
      <c r="Y123" s="110"/>
      <c r="AL123" s="104"/>
      <c r="AM123" s="104"/>
      <c r="AN123" s="104"/>
      <c r="AO123" s="104"/>
      <c r="AP123" s="104"/>
    </row>
    <row r="124" spans="7:46" hidden="1">
      <c r="G124" s="104"/>
      <c r="H124" s="104"/>
      <c r="I124" s="104"/>
      <c r="J124" s="104"/>
      <c r="K124" s="104"/>
      <c r="L124" s="104"/>
      <c r="Y124" s="110"/>
      <c r="AL124" s="104"/>
      <c r="AM124" s="104"/>
      <c r="AN124" s="104"/>
      <c r="AO124" s="104"/>
      <c r="AP124" s="104"/>
    </row>
    <row r="125" spans="7:46" hidden="1">
      <c r="G125" s="104"/>
      <c r="H125" s="104"/>
      <c r="I125" s="104"/>
      <c r="J125" s="104"/>
      <c r="K125" s="104"/>
      <c r="L125" s="104"/>
      <c r="Y125" s="110"/>
      <c r="AL125" s="104"/>
      <c r="AM125" s="104"/>
      <c r="AN125" s="104"/>
      <c r="AO125" s="104"/>
      <c r="AP125" s="104"/>
    </row>
    <row r="126" spans="7:46" hidden="1">
      <c r="G126" s="104"/>
      <c r="H126" s="104"/>
      <c r="I126" s="104"/>
      <c r="J126" s="104"/>
      <c r="K126" s="104"/>
      <c r="L126" s="104"/>
      <c r="Q126" s="138"/>
      <c r="R126" s="138"/>
      <c r="S126" s="138"/>
      <c r="T126" s="138"/>
      <c r="U126" s="138"/>
      <c r="V126" s="138"/>
      <c r="W126" s="138"/>
      <c r="Y126" s="110"/>
      <c r="AK126" s="64"/>
    </row>
    <row r="127" spans="7:46" hidden="1">
      <c r="G127" s="104"/>
      <c r="H127" s="104"/>
      <c r="I127" s="104"/>
      <c r="J127" s="104"/>
      <c r="K127" s="104"/>
      <c r="L127" s="104"/>
      <c r="Y127" s="110"/>
      <c r="AK127" s="139"/>
      <c r="AL127" s="140"/>
      <c r="AM127" s="140"/>
      <c r="AN127" s="140"/>
      <c r="AO127" s="140"/>
      <c r="AP127" s="140"/>
      <c r="AQ127" s="140"/>
      <c r="AR127" s="140"/>
      <c r="AS127" s="140"/>
      <c r="AT127" s="140"/>
    </row>
    <row r="128" spans="7:46" hidden="1">
      <c r="G128" s="104"/>
      <c r="H128" s="104"/>
      <c r="I128" s="104"/>
      <c r="J128" s="104"/>
      <c r="K128" s="104"/>
      <c r="L128" s="104"/>
      <c r="Y128" s="110"/>
      <c r="AK128" s="139"/>
      <c r="AL128" s="140"/>
      <c r="AM128" s="140"/>
      <c r="AN128" s="140"/>
      <c r="AO128" s="140"/>
      <c r="AP128" s="140"/>
      <c r="AQ128" s="140"/>
      <c r="AR128" s="140"/>
      <c r="AS128" s="140"/>
      <c r="AT128" s="140"/>
    </row>
    <row r="129" spans="7:46" hidden="1">
      <c r="G129" s="104"/>
      <c r="H129" s="104"/>
      <c r="I129" s="104"/>
      <c r="J129" s="104"/>
      <c r="K129" s="104"/>
      <c r="L129" s="104"/>
      <c r="Y129" s="110"/>
      <c r="AK129" s="141"/>
      <c r="AL129" s="142"/>
      <c r="AM129" s="142"/>
      <c r="AN129" s="142"/>
      <c r="AO129" s="142"/>
      <c r="AP129" s="142"/>
      <c r="AQ129" s="142"/>
      <c r="AR129" s="142"/>
      <c r="AS129" s="142"/>
      <c r="AT129" s="142"/>
    </row>
    <row r="130" spans="7:46" hidden="1">
      <c r="G130" s="104"/>
      <c r="H130" s="104"/>
      <c r="I130" s="104"/>
      <c r="J130" s="104"/>
      <c r="K130" s="104"/>
      <c r="L130" s="104"/>
      <c r="Y130" s="110"/>
      <c r="AK130" s="142"/>
      <c r="AL130" s="142"/>
      <c r="AM130" s="142"/>
      <c r="AN130" s="142"/>
      <c r="AO130" s="142"/>
      <c r="AP130" s="142"/>
      <c r="AQ130" s="142"/>
      <c r="AR130" s="142"/>
      <c r="AS130" s="142"/>
      <c r="AT130" s="142"/>
    </row>
    <row r="131" spans="7:46" hidden="1">
      <c r="G131" s="104"/>
      <c r="H131" s="104"/>
      <c r="I131" s="104"/>
      <c r="J131" s="104"/>
      <c r="K131" s="104"/>
      <c r="L131" s="104"/>
      <c r="Y131" s="110"/>
      <c r="AK131" s="142"/>
      <c r="AL131" s="142"/>
      <c r="AM131" s="142"/>
      <c r="AN131" s="142"/>
      <c r="AO131" s="142"/>
      <c r="AP131" s="142"/>
      <c r="AQ131" s="142"/>
      <c r="AR131" s="142"/>
      <c r="AS131" s="142"/>
      <c r="AT131" s="142"/>
    </row>
    <row r="132" spans="7:46" hidden="1">
      <c r="G132" s="143"/>
      <c r="H132" s="143"/>
      <c r="I132" s="143"/>
      <c r="J132" s="143"/>
      <c r="K132" s="143"/>
      <c r="L132" s="143"/>
      <c r="M132" s="140"/>
      <c r="N132" s="140"/>
      <c r="Y132" s="110"/>
      <c r="AK132" s="142"/>
      <c r="AL132" s="142"/>
      <c r="AM132" s="142"/>
      <c r="AN132" s="142"/>
      <c r="AO132" s="142"/>
      <c r="AP132" s="142"/>
      <c r="AQ132" s="142"/>
      <c r="AR132" s="142"/>
      <c r="AS132" s="142"/>
      <c r="AT132" s="142"/>
    </row>
    <row r="133" spans="7:46" s="140" customFormat="1" hidden="1">
      <c r="G133" s="143"/>
      <c r="H133" s="143"/>
      <c r="I133" s="143"/>
      <c r="J133" s="143"/>
      <c r="K133" s="143"/>
      <c r="L133" s="143"/>
      <c r="Y133" s="110"/>
      <c r="AK133" s="142"/>
      <c r="AL133" s="142"/>
      <c r="AM133" s="142"/>
      <c r="AN133" s="142"/>
      <c r="AO133" s="142"/>
      <c r="AP133" s="142"/>
      <c r="AQ133" s="142"/>
      <c r="AR133" s="142"/>
      <c r="AS133" s="142"/>
      <c r="AT133" s="142"/>
    </row>
    <row r="134" spans="7:46" s="140" customFormat="1" hidden="1">
      <c r="G134" s="144"/>
      <c r="H134" s="144"/>
      <c r="I134" s="144"/>
      <c r="J134" s="144"/>
      <c r="K134" s="144"/>
      <c r="L134" s="144"/>
      <c r="M134" s="142"/>
      <c r="N134" s="142"/>
      <c r="Y134" s="110"/>
      <c r="AK134" s="142"/>
      <c r="AL134" s="142"/>
      <c r="AM134" s="142"/>
      <c r="AN134" s="142"/>
      <c r="AO134" s="142"/>
      <c r="AP134" s="142"/>
      <c r="AQ134" s="142"/>
      <c r="AR134" s="142"/>
      <c r="AS134" s="142"/>
      <c r="AT134" s="142"/>
    </row>
    <row r="135" spans="7:46" s="142" customFormat="1" hidden="1">
      <c r="Y135" s="110"/>
    </row>
    <row r="136" spans="7:46" s="142" customFormat="1" ht="14.25" hidden="1" customHeight="1">
      <c r="Y136" s="110"/>
    </row>
    <row r="137" spans="7:46" s="142" customFormat="1" ht="14.25" hidden="1" customHeight="1">
      <c r="Y137" s="110"/>
    </row>
    <row r="138" spans="7:46" s="142" customFormat="1" ht="14.25" hidden="1" customHeight="1">
      <c r="Y138" s="110"/>
    </row>
    <row r="139" spans="7:46" s="142" customFormat="1" ht="14.25" hidden="1" customHeight="1">
      <c r="Q139" s="38"/>
      <c r="R139" s="127"/>
      <c r="S139" s="127"/>
      <c r="T139" s="127"/>
      <c r="U139" s="127"/>
      <c r="V139" s="127"/>
      <c r="W139" s="127"/>
      <c r="X139" s="110"/>
      <c r="Y139" s="145"/>
    </row>
    <row r="140" spans="7:46" s="142" customFormat="1" ht="14.25" hidden="1" customHeight="1">
      <c r="Y140" s="145"/>
    </row>
    <row r="141" spans="7:46" s="142" customFormat="1" ht="14.25" hidden="1" customHeight="1">
      <c r="Y141" s="146"/>
    </row>
    <row r="142" spans="7:46" s="142" customFormat="1" ht="14.25" hidden="1" customHeight="1"/>
    <row r="143" spans="7:46" s="142" customFormat="1" ht="14.25" hidden="1" customHeight="1"/>
    <row r="144" spans="7:46" s="142" customFormat="1" ht="14.25" hidden="1" customHeight="1"/>
    <row r="145" s="142" customFormat="1" ht="14.25" hidden="1" customHeight="1"/>
    <row r="146" s="142" customFormat="1" ht="14.25" hidden="1" customHeight="1"/>
    <row r="147" s="142" customFormat="1" ht="14.25" hidden="1" customHeight="1"/>
    <row r="148" s="142" customFormat="1" ht="14.25" hidden="1" customHeight="1"/>
    <row r="149" s="142" customFormat="1" ht="14.25" hidden="1" customHeight="1"/>
    <row r="150" s="142" customFormat="1" ht="14.25" hidden="1" customHeight="1"/>
    <row r="151" s="142" customFormat="1" ht="14.25" hidden="1" customHeight="1"/>
    <row r="152" s="142" customFormat="1" ht="14.25" hidden="1" customHeight="1"/>
    <row r="153" s="142" customFormat="1" ht="14.25" hidden="1" customHeight="1"/>
    <row r="154" s="142" customFormat="1" ht="14.25" hidden="1" customHeight="1"/>
    <row r="155" s="142" customFormat="1" ht="14.25" hidden="1" customHeight="1"/>
    <row r="156" s="142" customFormat="1" ht="14.25" hidden="1" customHeight="1"/>
    <row r="157" s="142" customFormat="1" ht="14.25" hidden="1" customHeight="1"/>
    <row r="158" s="142" customFormat="1" ht="14.25" hidden="1" customHeight="1"/>
    <row r="159" s="142" customFormat="1" ht="14.25" hidden="1" customHeight="1"/>
    <row r="160" s="142" customFormat="1" ht="14.25" hidden="1" customHeight="1"/>
    <row r="161" spans="37:46" s="142" customFormat="1" ht="14.25" hidden="1" customHeight="1"/>
    <row r="162" spans="37:46" s="142" customFormat="1" ht="14.25" hidden="1" customHeight="1"/>
    <row r="163" spans="37:46" s="142" customFormat="1" ht="14.25" hidden="1" customHeight="1"/>
    <row r="164" spans="37:46" s="142" customFormat="1" ht="14.25" hidden="1" customHeight="1"/>
    <row r="165" spans="37:46" s="142" customFormat="1" ht="14.25" hidden="1" customHeight="1"/>
    <row r="166" spans="37:46" s="142" customFormat="1" ht="14.25" hidden="1" customHeight="1"/>
    <row r="167" spans="37:46" s="142" customFormat="1" ht="14.25" hidden="1" customHeight="1"/>
    <row r="168" spans="37:46" s="142" customFormat="1" ht="14.25" hidden="1" customHeight="1"/>
    <row r="169" spans="37:46" s="142" customFormat="1" ht="14.25" hidden="1" customHeight="1"/>
    <row r="170" spans="37:46" s="142" customFormat="1" ht="14.25" hidden="1" customHeight="1"/>
    <row r="171" spans="37:46" s="142" customFormat="1" ht="14.25" hidden="1" customHeight="1"/>
    <row r="172" spans="37:46" s="142" customFormat="1" ht="14.25" hidden="1" customHeight="1"/>
    <row r="173" spans="37:46" s="142" customFormat="1" ht="14.25" hidden="1" customHeight="1"/>
    <row r="174" spans="37:46" s="142" customFormat="1" ht="14.25" hidden="1" customHeight="1">
      <c r="AK174" s="38"/>
      <c r="AL174" s="38"/>
      <c r="AM174" s="38"/>
      <c r="AN174" s="38"/>
      <c r="AO174" s="38"/>
      <c r="AP174" s="38"/>
      <c r="AQ174" s="38"/>
      <c r="AR174" s="38"/>
      <c r="AS174" s="38"/>
      <c r="AT174" s="38"/>
    </row>
    <row r="175" spans="37:46" s="142" customFormat="1" ht="14.25" hidden="1" customHeight="1">
      <c r="AK175" s="38"/>
      <c r="AL175" s="38"/>
      <c r="AM175" s="38"/>
      <c r="AN175" s="38"/>
      <c r="AO175" s="38"/>
      <c r="AP175" s="38"/>
      <c r="AQ175" s="38"/>
      <c r="AR175" s="38"/>
      <c r="AS175" s="38"/>
      <c r="AT175" s="38"/>
    </row>
    <row r="176" spans="37:46" s="142" customFormat="1" ht="14.25" hidden="1" customHeight="1">
      <c r="AK176" s="38"/>
      <c r="AL176" s="38"/>
      <c r="AM176" s="38"/>
      <c r="AN176" s="38"/>
      <c r="AO176" s="38"/>
      <c r="AP176" s="38"/>
      <c r="AQ176" s="38"/>
      <c r="AR176" s="38"/>
      <c r="AS176" s="38"/>
      <c r="AT176" s="38"/>
    </row>
    <row r="177" spans="7:46" s="142" customFormat="1" ht="14.25" hidden="1" customHeight="1">
      <c r="AK177" s="38"/>
      <c r="AL177" s="38"/>
      <c r="AM177" s="38"/>
      <c r="AN177" s="38"/>
      <c r="AO177" s="38"/>
      <c r="AP177" s="38"/>
      <c r="AQ177" s="38"/>
      <c r="AR177" s="38"/>
      <c r="AS177" s="38"/>
      <c r="AT177" s="38"/>
    </row>
    <row r="178" spans="7:46" s="142" customFormat="1" ht="14.25" hidden="1" customHeight="1">
      <c r="AK178" s="38"/>
      <c r="AL178" s="38"/>
      <c r="AM178" s="38"/>
      <c r="AN178" s="38"/>
      <c r="AO178" s="38"/>
      <c r="AP178" s="38"/>
      <c r="AQ178" s="38"/>
      <c r="AR178" s="38"/>
      <c r="AS178" s="38"/>
      <c r="AT178" s="38"/>
    </row>
    <row r="179" spans="7:46" s="142" customFormat="1" ht="14.25" hidden="1" customHeight="1">
      <c r="G179" s="38"/>
      <c r="H179" s="38"/>
      <c r="I179" s="38"/>
      <c r="J179" s="38"/>
      <c r="K179" s="38"/>
      <c r="L179" s="38"/>
      <c r="M179" s="38"/>
      <c r="N179" s="38"/>
      <c r="AK179" s="38"/>
      <c r="AL179" s="38"/>
      <c r="AM179" s="38"/>
      <c r="AN179" s="38"/>
      <c r="AO179" s="38"/>
      <c r="AP179" s="38"/>
      <c r="AQ179" s="38"/>
      <c r="AR179" s="38"/>
      <c r="AS179" s="38"/>
      <c r="AT179" s="38"/>
    </row>
    <row r="180" spans="7:46" ht="0" hidden="1" customHeight="1">
      <c r="Q180" s="142"/>
      <c r="R180" s="142"/>
      <c r="S180" s="142"/>
      <c r="T180" s="142"/>
      <c r="U180" s="142"/>
      <c r="V180" s="142"/>
      <c r="W180" s="142"/>
      <c r="X180" s="142"/>
      <c r="Y180" s="142"/>
    </row>
    <row r="181" spans="7:46" ht="0" hidden="1" customHeight="1">
      <c r="Q181" s="142"/>
      <c r="R181" s="142"/>
      <c r="S181" s="142"/>
      <c r="T181" s="142"/>
      <c r="U181" s="142"/>
      <c r="V181" s="142"/>
      <c r="W181" s="142"/>
      <c r="X181" s="142"/>
      <c r="Y181" s="142"/>
    </row>
    <row r="182" spans="7:46" ht="0" hidden="1" customHeight="1">
      <c r="Q182" s="142"/>
      <c r="R182" s="142"/>
      <c r="S182" s="142"/>
      <c r="T182" s="142"/>
      <c r="U182" s="142"/>
      <c r="V182" s="142"/>
      <c r="W182" s="142"/>
      <c r="X182" s="142"/>
      <c r="Y182" s="142"/>
    </row>
    <row r="183" spans="7:46" ht="0" hidden="1" customHeight="1">
      <c r="Q183" s="142"/>
      <c r="R183" s="142"/>
      <c r="S183" s="142"/>
      <c r="T183" s="142"/>
      <c r="U183" s="142"/>
      <c r="V183" s="142"/>
      <c r="W183" s="142"/>
      <c r="X183" s="142"/>
      <c r="Y183" s="142"/>
    </row>
    <row r="184" spans="7:46" ht="0" hidden="1" customHeight="1">
      <c r="Q184" s="142"/>
      <c r="R184" s="142"/>
      <c r="S184" s="142"/>
      <c r="T184" s="142"/>
      <c r="U184" s="142"/>
      <c r="V184" s="142"/>
      <c r="W184" s="142"/>
      <c r="X184" s="142"/>
      <c r="Y184" s="142"/>
    </row>
    <row r="185" spans="7:46" ht="0" hidden="1" customHeight="1">
      <c r="Y185" s="142"/>
    </row>
  </sheetData>
  <sheetProtection algorithmName="SHA-512" hashValue="pCXBtnRH/MFElLxHvcFI6LLv2kn9z/YoEeoa5SpC61SESVM7lRc4UKQAU8Ym0ncMYzS2jaic79pmpJQJtot8dg==" saltValue="NMUQIFkbuGcB+xspAinwYQ==" spinCount="100000" sheet="1" objects="1" scenarios="1"/>
  <mergeCells count="8">
    <mergeCell ref="Q71:W71"/>
    <mergeCell ref="AA23:AG23"/>
    <mergeCell ref="AK23:AQ23"/>
    <mergeCell ref="G9:AB9"/>
    <mergeCell ref="G23:M23"/>
    <mergeCell ref="Q23:W23"/>
    <mergeCell ref="G17:X17"/>
    <mergeCell ref="Q69:W69"/>
  </mergeCells>
  <hyperlinks>
    <hyperlink ref="G25" r:id="rId1" location="'Corporate Governance'!A1" xr:uid="{C230D616-DE49-41F4-9908-F9555C429085}"/>
    <hyperlink ref="G29" location="'Oversight &amp; Responsibility'!A1" display="OVERSIGHT AND RESPONSIBILITY" xr:uid="{F9E67588-1284-4233-964B-E54F683A0CD3}"/>
    <hyperlink ref="G32" location="'Ethics &amp; Integrity'!A1" display="ETHICS AND INTEGRITY " xr:uid="{B2DE57D1-527F-4598-9AF5-AF777DC84F70}"/>
    <hyperlink ref="G39" r:id="rId2" location="'Economic Performance'!A1" xr:uid="{CE525F12-2553-422C-9F0C-D2633904598B}"/>
    <hyperlink ref="G44" r:id="rId3" location="'Responsible Production'!A1" xr:uid="{DB1032B8-1979-45AF-B65A-14C035C8947B}"/>
    <hyperlink ref="G47" r:id="rId4" location="'Our Suppliers'!A1" xr:uid="{BC603B4E-1A37-4DD9-B16C-02E324489ADF}"/>
    <hyperlink ref="Q25" location="'Health &amp; Safety'!A1" display="HEALTH AND SAFETY" xr:uid="{E9F6118A-797D-4E67-BC4D-B54F1B16BB07}"/>
    <hyperlink ref="Q36" r:id="rId5" location="'Our People'!A1" xr:uid="{10C93D1E-25CC-49DF-9349-6A58B4170BCA}"/>
    <hyperlink ref="Q44" r:id="rId6" location="'Diversity and Inclusion'!A1" xr:uid="{7FAE6C22-C1B8-4A7D-9757-0BCA9F7F05DE}"/>
    <hyperlink ref="Q57" r:id="rId7" location="Training!A1" xr:uid="{45E0E80F-E75E-4A00-9C7A-6E7C19BC5D0A}"/>
    <hyperlink ref="Q65" r:id="rId8" location="'Cultural Heritage'!A1" xr:uid="{CF525959-DD12-461B-912F-AD35289C7C01}"/>
    <hyperlink ref="AA25" r:id="rId9" location="Water!A1" xr:uid="{BD6C9CBC-E364-43E3-93E0-47553F320FC0}"/>
    <hyperlink ref="AA32" r:id="rId10" location="Waste!A1" xr:uid="{498B469D-3527-4A95-A8E0-3A0D94F309DC}"/>
    <hyperlink ref="AA39" r:id="rId11" location="'Biodiversity &amp; Land Management'!A1" xr:uid="{50C15128-71B3-4883-972F-489AAEA2E238}"/>
    <hyperlink ref="AA47" r:id="rId12" location="'Energy Consumption'!A1" xr:uid="{27E8F96B-2FF1-4A63-912D-A9BDFC1BE85E}"/>
    <hyperlink ref="AA53" location="'GHG Emissions'!A1" display="GREENHOUSE GAS EMISSIONS" xr:uid="{9395255A-5EA0-498A-9BCB-9804487158A3}"/>
    <hyperlink ref="AK25" r:id="rId13" location="GRUYERE!A1" xr:uid="{E42B4CAD-2E2B-4802-B3F4-23116B0FCCA5}"/>
    <hyperlink ref="AK29" r:id="rId14" location="GRUYERE!A1" xr:uid="{391B7CF1-8213-4838-B92C-2E0ACCF32663}"/>
    <hyperlink ref="AK36" r:id="rId15" location="GRUYERE!A1" xr:uid="{8408BB95-09BF-4860-9E58-A311DB1DF9A8}"/>
    <hyperlink ref="AK40" r:id="rId16" location="GRUYERE!A1" xr:uid="{EA32D2D8-73B5-46CF-A0E7-436297CEBA02}"/>
    <hyperlink ref="AK47" r:id="rId17" location="GRUYERE!A1" xr:uid="{DC948AD2-720A-4558-927D-06D1290EDC90}"/>
    <hyperlink ref="AK54" r:id="rId18" location="GRUYERE!A1" xr:uid="{F39CF470-08D5-43C1-8BD2-FFD5B7DEF558}"/>
    <hyperlink ref="AK60" r:id="rId19" location="GRUYERE!A1" xr:uid="{7FEECEC4-0209-4FFF-A4C4-34166C7DEAA5}"/>
    <hyperlink ref="AK69" r:id="rId20" location="'Gruyere Tailings Facilty'!A1" xr:uid="{34B3CAFB-46C3-4CBB-B8BD-72160E1349B7}"/>
  </hyperlinks>
  <pageMargins left="0.7" right="0.7" top="0.75" bottom="0.75" header="0.3" footer="0.3"/>
  <pageSetup paperSize="8" scale="46" fitToHeight="0" orientation="landscape" r:id="rId21"/>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D2E95-859F-490A-86C1-5A4E2913B4BA}">
  <sheetPr>
    <tabColor rgb="FFF19F1F"/>
    <pageSetUpPr fitToPage="1"/>
  </sheetPr>
  <dimension ref="A5:M157"/>
  <sheetViews>
    <sheetView showGridLines="0" topLeftCell="A20" zoomScale="85" zoomScaleNormal="85" workbookViewId="0">
      <selection activeCell="K89" sqref="K89:K95"/>
    </sheetView>
  </sheetViews>
  <sheetFormatPr defaultColWidth="0" defaultRowHeight="15"/>
  <cols>
    <col min="1" max="1" width="3.7109375" style="78" customWidth="1"/>
    <col min="2" max="5" width="10.28515625" style="78" customWidth="1"/>
    <col min="6" max="6" width="3.7109375" style="78" customWidth="1"/>
    <col min="7" max="7" width="43.85546875" style="79" customWidth="1"/>
    <col min="8" max="8" width="10.140625" style="76" customWidth="1"/>
    <col min="9" max="9" width="73.7109375" style="77" customWidth="1"/>
    <col min="10" max="10" width="45.42578125" style="77" customWidth="1"/>
    <col min="11" max="11" width="119" style="77" customWidth="1"/>
    <col min="12" max="12" width="9.140625" style="78" customWidth="1"/>
    <col min="13" max="13" width="0" style="78" hidden="1" customWidth="1"/>
    <col min="14" max="16384" width="9.140625" style="78" hidden="1"/>
  </cols>
  <sheetData>
    <row r="5" spans="2:12">
      <c r="B5" s="1478" t="s">
        <v>0</v>
      </c>
      <c r="C5" s="1478"/>
      <c r="D5" s="1478"/>
      <c r="E5" s="1478"/>
      <c r="G5" s="1481" t="s">
        <v>795</v>
      </c>
      <c r="H5" s="1481"/>
      <c r="I5" s="1481"/>
      <c r="J5" s="1481"/>
      <c r="K5" s="1481"/>
    </row>
    <row r="6" spans="2:12" ht="15.75" thickBot="1">
      <c r="B6" s="1479"/>
      <c r="C6" s="1479"/>
      <c r="D6" s="1479"/>
      <c r="E6" s="1479"/>
      <c r="G6" s="1481"/>
      <c r="H6" s="1481"/>
      <c r="I6" s="1481"/>
      <c r="J6" s="1481"/>
      <c r="K6" s="1481"/>
    </row>
    <row r="7" spans="2:12" ht="15.75" thickTop="1">
      <c r="B7"/>
      <c r="C7"/>
      <c r="D7"/>
      <c r="E7"/>
      <c r="G7" s="246" t="s">
        <v>1006</v>
      </c>
      <c r="H7" s="247"/>
      <c r="I7" s="248" t="s">
        <v>1007</v>
      </c>
    </row>
    <row r="8" spans="2:12">
      <c r="B8"/>
      <c r="C8"/>
      <c r="D8"/>
      <c r="E8"/>
      <c r="G8" s="246" t="s">
        <v>1008</v>
      </c>
      <c r="H8" s="247"/>
      <c r="I8" s="249" t="s">
        <v>1009</v>
      </c>
    </row>
    <row r="9" spans="2:12">
      <c r="B9"/>
      <c r="C9"/>
      <c r="D9"/>
      <c r="E9"/>
      <c r="G9" s="246"/>
      <c r="H9" s="247"/>
      <c r="I9" s="249"/>
    </row>
    <row r="10" spans="2:12" ht="30">
      <c r="B10"/>
      <c r="C10"/>
      <c r="D10"/>
      <c r="E10"/>
      <c r="G10" s="1420" t="s">
        <v>20</v>
      </c>
      <c r="H10" s="1421" t="s">
        <v>1248</v>
      </c>
      <c r="I10" s="1421" t="s">
        <v>21</v>
      </c>
      <c r="J10" s="1421" t="s">
        <v>1010</v>
      </c>
      <c r="K10" s="1421" t="s">
        <v>22</v>
      </c>
    </row>
    <row r="11" spans="2:12">
      <c r="B11"/>
      <c r="C11"/>
      <c r="D11"/>
      <c r="E11"/>
      <c r="G11" s="1476" t="s">
        <v>23</v>
      </c>
      <c r="H11" s="1423" t="s">
        <v>24</v>
      </c>
      <c r="I11" s="1424" t="s">
        <v>25</v>
      </c>
      <c r="J11" s="1425"/>
      <c r="K11" s="1473" t="s">
        <v>1400</v>
      </c>
    </row>
    <row r="12" spans="2:12">
      <c r="B12"/>
      <c r="C12"/>
      <c r="D12"/>
      <c r="E12"/>
      <c r="G12" s="1476"/>
      <c r="H12" s="1423" t="s">
        <v>26</v>
      </c>
      <c r="I12" s="1424" t="s">
        <v>27</v>
      </c>
      <c r="J12" s="1424"/>
      <c r="K12" s="1473"/>
      <c r="L12" s="1454"/>
    </row>
    <row r="13" spans="2:12">
      <c r="G13" s="1476"/>
      <c r="H13" s="1423" t="s">
        <v>28</v>
      </c>
      <c r="I13" s="1424" t="s">
        <v>29</v>
      </c>
      <c r="J13" s="1424"/>
      <c r="K13" s="1473"/>
      <c r="L13" s="1454"/>
    </row>
    <row r="14" spans="2:12">
      <c r="G14" s="1476"/>
      <c r="H14" s="1423" t="s">
        <v>30</v>
      </c>
      <c r="I14" s="1424" t="s">
        <v>31</v>
      </c>
      <c r="J14" s="1424"/>
      <c r="K14" s="1473"/>
    </row>
    <row r="15" spans="2:12" ht="15.75" thickBot="1">
      <c r="G15" s="1477"/>
      <c r="H15" s="1427" t="s">
        <v>32</v>
      </c>
      <c r="I15" s="1428" t="s">
        <v>33</v>
      </c>
      <c r="J15" s="1428"/>
      <c r="K15" s="1474"/>
    </row>
    <row r="16" spans="2:12">
      <c r="G16" s="1476" t="s">
        <v>34</v>
      </c>
      <c r="H16" s="1423" t="s">
        <v>35</v>
      </c>
      <c r="I16" s="1424" t="s">
        <v>36</v>
      </c>
      <c r="J16" s="1424"/>
      <c r="K16" s="1424" t="s">
        <v>1474</v>
      </c>
    </row>
    <row r="17" spans="7:12" ht="25.5">
      <c r="G17" s="1476"/>
      <c r="H17" s="1423" t="s">
        <v>37</v>
      </c>
      <c r="I17" s="1424" t="s">
        <v>38</v>
      </c>
      <c r="J17" s="1424"/>
      <c r="K17" s="1424" t="s">
        <v>1475</v>
      </c>
    </row>
    <row r="18" spans="7:12" ht="26.25" thickBot="1">
      <c r="G18" s="1477"/>
      <c r="H18" s="1427" t="s">
        <v>39</v>
      </c>
      <c r="I18" s="1428" t="s">
        <v>40</v>
      </c>
      <c r="J18" s="1428"/>
      <c r="K18" s="1428" t="s">
        <v>1396</v>
      </c>
      <c r="L18" s="1454"/>
    </row>
    <row r="19" spans="7:12" ht="38.25">
      <c r="G19" s="1480" t="s">
        <v>41</v>
      </c>
      <c r="H19" s="1429" t="s">
        <v>42</v>
      </c>
      <c r="I19" s="1430" t="s">
        <v>43</v>
      </c>
      <c r="J19" s="1430"/>
      <c r="K19" s="1424" t="s">
        <v>1401</v>
      </c>
      <c r="L19" s="1454"/>
    </row>
    <row r="20" spans="7:12">
      <c r="G20" s="1476"/>
      <c r="H20" s="1423" t="s">
        <v>44</v>
      </c>
      <c r="I20" s="1424" t="s">
        <v>45</v>
      </c>
      <c r="J20" s="1424"/>
      <c r="K20" s="1424" t="s">
        <v>1402</v>
      </c>
      <c r="L20" s="1454"/>
    </row>
    <row r="21" spans="7:12">
      <c r="G21" s="1476"/>
      <c r="H21" s="1423" t="s">
        <v>46</v>
      </c>
      <c r="I21" s="1424" t="s">
        <v>47</v>
      </c>
      <c r="J21" s="1424"/>
      <c r="K21" s="1424" t="s">
        <v>1477</v>
      </c>
    </row>
    <row r="22" spans="7:12" ht="15" customHeight="1">
      <c r="G22" s="1476"/>
      <c r="H22" s="1423" t="s">
        <v>48</v>
      </c>
      <c r="I22" s="1424" t="s">
        <v>49</v>
      </c>
      <c r="J22" s="1424"/>
      <c r="K22" s="1473" t="s">
        <v>1476</v>
      </c>
    </row>
    <row r="23" spans="7:12">
      <c r="G23" s="1476"/>
      <c r="H23" s="1423" t="s">
        <v>50</v>
      </c>
      <c r="I23" s="1424" t="s">
        <v>51</v>
      </c>
      <c r="J23" s="1424"/>
      <c r="K23" s="1473"/>
      <c r="L23" s="1454"/>
    </row>
    <row r="24" spans="7:12">
      <c r="G24" s="1476"/>
      <c r="H24" s="1423" t="s">
        <v>52</v>
      </c>
      <c r="I24" s="1424" t="s">
        <v>53</v>
      </c>
      <c r="J24" s="1424"/>
      <c r="K24" s="1473"/>
      <c r="L24" s="1454"/>
    </row>
    <row r="25" spans="7:12" ht="25.5">
      <c r="G25" s="1476"/>
      <c r="H25" s="1423" t="s">
        <v>54</v>
      </c>
      <c r="I25" s="1424" t="s">
        <v>55</v>
      </c>
      <c r="J25" s="1424"/>
      <c r="K25" s="1424" t="s">
        <v>1403</v>
      </c>
    </row>
    <row r="26" spans="7:12" ht="25.5">
      <c r="G26" s="1476"/>
      <c r="H26" s="1423" t="s">
        <v>56</v>
      </c>
      <c r="I26" s="1424" t="s">
        <v>57</v>
      </c>
      <c r="J26" s="1424"/>
      <c r="K26" s="1424" t="s">
        <v>1478</v>
      </c>
      <c r="L26" s="1454"/>
    </row>
    <row r="27" spans="7:12">
      <c r="G27" s="1476"/>
      <c r="H27" s="1423" t="s">
        <v>58</v>
      </c>
      <c r="I27" s="1424" t="s">
        <v>59</v>
      </c>
      <c r="J27" s="1424"/>
      <c r="K27" s="1424" t="s">
        <v>1404</v>
      </c>
      <c r="L27" s="1454"/>
    </row>
    <row r="28" spans="7:12">
      <c r="G28" s="1476"/>
      <c r="H28" s="1423" t="s">
        <v>60</v>
      </c>
      <c r="I28" s="1424" t="s">
        <v>61</v>
      </c>
      <c r="J28" s="1424"/>
      <c r="K28" s="1424" t="s">
        <v>1405</v>
      </c>
      <c r="L28" s="1454"/>
    </row>
    <row r="29" spans="7:12" ht="25.5">
      <c r="G29" s="1476"/>
      <c r="H29" s="1423" t="s">
        <v>62</v>
      </c>
      <c r="I29" s="1424" t="s">
        <v>63</v>
      </c>
      <c r="J29" s="1424"/>
      <c r="K29" s="1424" t="s">
        <v>1406</v>
      </c>
      <c r="L29" s="1454"/>
    </row>
    <row r="30" spans="7:12">
      <c r="G30" s="1476"/>
      <c r="H30" s="1423" t="s">
        <v>64</v>
      </c>
      <c r="I30" s="1424" t="s">
        <v>65</v>
      </c>
      <c r="J30" s="1424"/>
      <c r="K30" s="1424" t="s">
        <v>1479</v>
      </c>
    </row>
    <row r="31" spans="7:12" ht="26.25" thickBot="1">
      <c r="G31" s="1477"/>
      <c r="H31" s="1427" t="s">
        <v>66</v>
      </c>
      <c r="I31" s="1428" t="s">
        <v>67</v>
      </c>
      <c r="J31" s="1428"/>
      <c r="K31" s="1428" t="s">
        <v>1407</v>
      </c>
      <c r="L31" s="1454"/>
    </row>
    <row r="32" spans="7:12">
      <c r="G32" s="1480" t="s">
        <v>68</v>
      </c>
      <c r="H32" s="1429" t="s">
        <v>69</v>
      </c>
      <c r="I32" s="1430" t="s">
        <v>70</v>
      </c>
      <c r="J32" s="1430"/>
      <c r="K32" s="1430" t="s">
        <v>1408</v>
      </c>
      <c r="L32" s="1454"/>
    </row>
    <row r="33" spans="7:12">
      <c r="G33" s="1476"/>
      <c r="H33" s="1423" t="s">
        <v>71</v>
      </c>
      <c r="I33" s="1424" t="s">
        <v>72</v>
      </c>
      <c r="J33" s="1424"/>
      <c r="K33" s="1424" t="s">
        <v>1013</v>
      </c>
      <c r="L33" s="1454"/>
    </row>
    <row r="34" spans="7:12" ht="25.5">
      <c r="G34" s="1476"/>
      <c r="H34" s="1423" t="s">
        <v>73</v>
      </c>
      <c r="I34" s="1424" t="s">
        <v>74</v>
      </c>
      <c r="J34" s="1424"/>
      <c r="K34" s="1424" t="s">
        <v>1398</v>
      </c>
      <c r="L34" s="1454"/>
    </row>
    <row r="35" spans="7:12" ht="38.25" customHeight="1">
      <c r="G35" s="1476"/>
      <c r="H35" s="1423" t="s">
        <v>75</v>
      </c>
      <c r="I35" s="1424" t="s">
        <v>76</v>
      </c>
      <c r="J35" s="1424"/>
      <c r="K35" s="1473" t="s">
        <v>1409</v>
      </c>
      <c r="L35" s="1454"/>
    </row>
    <row r="36" spans="7:12">
      <c r="G36" s="1476"/>
      <c r="H36" s="1423" t="s">
        <v>77</v>
      </c>
      <c r="I36" s="1424" t="s">
        <v>78</v>
      </c>
      <c r="J36" s="1424"/>
      <c r="K36" s="1473"/>
    </row>
    <row r="37" spans="7:12" ht="38.25">
      <c r="G37" s="1476"/>
      <c r="H37" s="1423" t="s">
        <v>79</v>
      </c>
      <c r="I37" s="1424" t="s">
        <v>80</v>
      </c>
      <c r="J37" s="1424"/>
      <c r="K37" s="1424" t="s">
        <v>1425</v>
      </c>
      <c r="L37" s="1454"/>
    </row>
    <row r="38" spans="7:12" ht="15.75" thickBot="1">
      <c r="G38" s="1477"/>
      <c r="H38" s="1427" t="s">
        <v>81</v>
      </c>
      <c r="I38" s="1428" t="s">
        <v>82</v>
      </c>
      <c r="J38" s="1428"/>
      <c r="K38" s="1428" t="s">
        <v>1410</v>
      </c>
      <c r="L38" s="1454"/>
    </row>
    <row r="39" spans="7:12">
      <c r="G39" s="1480" t="s">
        <v>83</v>
      </c>
      <c r="H39" s="1429" t="s">
        <v>84</v>
      </c>
      <c r="I39" s="1430" t="s">
        <v>85</v>
      </c>
      <c r="J39" s="1430"/>
      <c r="K39" s="1430" t="s">
        <v>1411</v>
      </c>
      <c r="L39" s="1454"/>
    </row>
    <row r="40" spans="7:12" ht="15.75" thickBot="1">
      <c r="G40" s="1477"/>
      <c r="H40" s="1427" t="s">
        <v>86</v>
      </c>
      <c r="I40" s="1428" t="s">
        <v>87</v>
      </c>
      <c r="J40" s="1428"/>
      <c r="K40" s="1428" t="s">
        <v>1397</v>
      </c>
      <c r="L40" s="1454"/>
    </row>
    <row r="41" spans="7:12">
      <c r="G41" s="1480" t="s">
        <v>88</v>
      </c>
      <c r="H41" s="1429" t="s">
        <v>89</v>
      </c>
      <c r="I41" s="1430" t="s">
        <v>90</v>
      </c>
      <c r="J41" s="1430"/>
      <c r="K41" s="1430" t="s">
        <v>1411</v>
      </c>
      <c r="L41" s="1454"/>
    </row>
    <row r="42" spans="7:12" ht="15.75" thickBot="1">
      <c r="G42" s="1477"/>
      <c r="H42" s="1427" t="s">
        <v>91</v>
      </c>
      <c r="I42" s="1428" t="s">
        <v>92</v>
      </c>
      <c r="J42" s="1428"/>
      <c r="K42" s="1428" t="s">
        <v>1412</v>
      </c>
      <c r="L42" s="1454"/>
    </row>
    <row r="43" spans="7:12" ht="25.5">
      <c r="G43" s="1422" t="s">
        <v>88</v>
      </c>
      <c r="H43" s="1431" t="s">
        <v>93</v>
      </c>
      <c r="I43" s="1424" t="s">
        <v>94</v>
      </c>
      <c r="J43" s="1424"/>
      <c r="K43" s="1424" t="s">
        <v>1446</v>
      </c>
      <c r="L43" s="1454"/>
    </row>
    <row r="44" spans="7:12" ht="25.5">
      <c r="G44" s="1476" t="s">
        <v>95</v>
      </c>
      <c r="H44" s="1423" t="s">
        <v>96</v>
      </c>
      <c r="I44" s="1424" t="s">
        <v>97</v>
      </c>
      <c r="J44" s="1424"/>
      <c r="K44" s="1424" t="s">
        <v>1413</v>
      </c>
      <c r="L44" s="1454"/>
    </row>
    <row r="45" spans="7:12">
      <c r="G45" s="1476"/>
      <c r="H45" s="1423" t="s">
        <v>98</v>
      </c>
      <c r="I45" s="1424" t="s">
        <v>99</v>
      </c>
      <c r="J45" s="1424"/>
      <c r="K45" s="1424" t="s">
        <v>1014</v>
      </c>
      <c r="L45" s="1454"/>
    </row>
    <row r="46" spans="7:12">
      <c r="G46" s="1476"/>
      <c r="H46" s="1423" t="s">
        <v>100</v>
      </c>
      <c r="I46" s="1424" t="s">
        <v>101</v>
      </c>
      <c r="J46" s="1424"/>
      <c r="K46" s="1424" t="s">
        <v>1414</v>
      </c>
      <c r="L46" s="1454"/>
    </row>
    <row r="47" spans="7:12" ht="15.75" thickBot="1">
      <c r="G47" s="1477"/>
      <c r="H47" s="1427" t="s">
        <v>102</v>
      </c>
      <c r="I47" s="1428" t="s">
        <v>103</v>
      </c>
      <c r="J47" s="1428"/>
      <c r="K47" s="1428" t="s">
        <v>1415</v>
      </c>
      <c r="L47" s="1454"/>
    </row>
    <row r="48" spans="7:12" ht="25.5">
      <c r="G48" s="1422" t="s">
        <v>88</v>
      </c>
      <c r="H48" s="1431" t="s">
        <v>93</v>
      </c>
      <c r="I48" s="1424" t="s">
        <v>94</v>
      </c>
      <c r="J48" s="1424"/>
      <c r="K48" s="1424" t="s">
        <v>1446</v>
      </c>
      <c r="L48" s="1454"/>
    </row>
    <row r="49" spans="7:12">
      <c r="G49" s="1476" t="s">
        <v>104</v>
      </c>
      <c r="H49" s="1423" t="s">
        <v>105</v>
      </c>
      <c r="I49" s="1424" t="s">
        <v>106</v>
      </c>
      <c r="J49" s="1424"/>
      <c r="K49" s="1473" t="s">
        <v>1414</v>
      </c>
    </row>
    <row r="50" spans="7:12" ht="15.75" thickBot="1">
      <c r="G50" s="1477"/>
      <c r="H50" s="1427" t="s">
        <v>107</v>
      </c>
      <c r="I50" s="1428" t="s">
        <v>108</v>
      </c>
      <c r="J50" s="1428"/>
      <c r="K50" s="1474"/>
      <c r="L50" s="1454"/>
    </row>
    <row r="51" spans="7:12" ht="25.5">
      <c r="G51" s="1422" t="s">
        <v>88</v>
      </c>
      <c r="H51" s="1431" t="s">
        <v>93</v>
      </c>
      <c r="I51" s="1424" t="s">
        <v>94</v>
      </c>
      <c r="J51" s="1475" t="s">
        <v>1468</v>
      </c>
      <c r="K51" s="1475"/>
    </row>
    <row r="52" spans="7:12">
      <c r="G52" s="1476" t="s">
        <v>109</v>
      </c>
      <c r="H52" s="1423" t="s">
        <v>110</v>
      </c>
      <c r="I52" s="1424" t="s">
        <v>111</v>
      </c>
      <c r="J52" s="1473"/>
      <c r="K52" s="1473"/>
    </row>
    <row r="53" spans="7:12" ht="15.75" thickBot="1">
      <c r="G53" s="1477"/>
      <c r="H53" s="1427" t="s">
        <v>112</v>
      </c>
      <c r="I53" s="1428" t="s">
        <v>113</v>
      </c>
      <c r="J53" s="1474"/>
      <c r="K53" s="1474"/>
    </row>
    <row r="54" spans="7:12" ht="25.5">
      <c r="G54" s="1422" t="s">
        <v>88</v>
      </c>
      <c r="H54" s="1431" t="s">
        <v>93</v>
      </c>
      <c r="I54" s="1424" t="s">
        <v>94</v>
      </c>
      <c r="J54" s="1424"/>
      <c r="K54" s="1424" t="s">
        <v>1481</v>
      </c>
    </row>
    <row r="55" spans="7:12" ht="26.25" thickBot="1">
      <c r="G55" s="1426" t="s">
        <v>114</v>
      </c>
      <c r="H55" s="1427" t="s">
        <v>115</v>
      </c>
      <c r="I55" s="1428" t="s">
        <v>116</v>
      </c>
      <c r="J55" s="1428"/>
      <c r="K55" s="1428" t="s">
        <v>1416</v>
      </c>
      <c r="L55" s="1454"/>
    </row>
    <row r="56" spans="7:12" ht="25.5">
      <c r="G56" s="1422" t="s">
        <v>88</v>
      </c>
      <c r="H56" s="1431" t="s">
        <v>93</v>
      </c>
      <c r="I56" s="1424" t="s">
        <v>94</v>
      </c>
      <c r="J56" s="1424"/>
      <c r="K56" s="1424" t="s">
        <v>1482</v>
      </c>
    </row>
    <row r="57" spans="7:12">
      <c r="G57" s="1476" t="s">
        <v>117</v>
      </c>
      <c r="H57" s="1423" t="s">
        <v>118</v>
      </c>
      <c r="I57" s="1424" t="s">
        <v>119</v>
      </c>
      <c r="J57" s="1424"/>
      <c r="K57" s="1424" t="s">
        <v>1483</v>
      </c>
    </row>
    <row r="58" spans="7:12">
      <c r="G58" s="1476"/>
      <c r="H58" s="1423" t="s">
        <v>120</v>
      </c>
      <c r="I58" s="1424" t="s">
        <v>121</v>
      </c>
      <c r="J58" s="1424"/>
      <c r="K58" s="1473" t="s">
        <v>1417</v>
      </c>
    </row>
    <row r="59" spans="7:12" ht="15.75" thickBot="1">
      <c r="G59" s="1477"/>
      <c r="H59" s="1427" t="s">
        <v>122</v>
      </c>
      <c r="I59" s="1428" t="s">
        <v>123</v>
      </c>
      <c r="J59" s="1428"/>
      <c r="K59" s="1474"/>
      <c r="L59" s="1454"/>
    </row>
    <row r="60" spans="7:12" ht="25.5">
      <c r="G60" s="1422" t="s">
        <v>88</v>
      </c>
      <c r="H60" s="1431" t="s">
        <v>93</v>
      </c>
      <c r="I60" s="1424" t="s">
        <v>94</v>
      </c>
      <c r="J60" s="1424"/>
      <c r="K60" s="1424" t="s">
        <v>1484</v>
      </c>
    </row>
    <row r="61" spans="7:12" ht="15.75" thickBot="1">
      <c r="G61" s="1426" t="s">
        <v>124</v>
      </c>
      <c r="H61" s="1427" t="s">
        <v>125</v>
      </c>
      <c r="I61" s="1428" t="s">
        <v>859</v>
      </c>
      <c r="J61" s="1428"/>
      <c r="K61" s="1428" t="s">
        <v>1485</v>
      </c>
    </row>
    <row r="62" spans="7:12" ht="25.5">
      <c r="G62" s="1422" t="s">
        <v>88</v>
      </c>
      <c r="H62" s="1431" t="s">
        <v>93</v>
      </c>
      <c r="I62" s="1424" t="s">
        <v>94</v>
      </c>
      <c r="J62" s="1424"/>
      <c r="K62" s="1475" t="s">
        <v>1418</v>
      </c>
    </row>
    <row r="63" spans="7:12">
      <c r="G63" s="1476" t="s">
        <v>126</v>
      </c>
      <c r="H63" s="1423" t="s">
        <v>127</v>
      </c>
      <c r="I63" s="1424" t="s">
        <v>128</v>
      </c>
      <c r="J63" s="1424"/>
      <c r="K63" s="1473"/>
    </row>
    <row r="64" spans="7:12">
      <c r="G64" s="1476"/>
      <c r="H64" s="1423" t="s">
        <v>129</v>
      </c>
      <c r="I64" s="1424" t="s">
        <v>130</v>
      </c>
      <c r="J64" s="1424"/>
      <c r="K64" s="1473"/>
      <c r="L64" s="1454"/>
    </row>
    <row r="65" spans="7:12">
      <c r="G65" s="1476"/>
      <c r="H65" s="1423" t="s">
        <v>131</v>
      </c>
      <c r="I65" s="1424" t="s">
        <v>132</v>
      </c>
      <c r="J65" s="1424"/>
      <c r="K65" s="1473"/>
    </row>
    <row r="66" spans="7:12" ht="15.75" thickBot="1">
      <c r="G66" s="1477"/>
      <c r="H66" s="1427" t="s">
        <v>133</v>
      </c>
      <c r="I66" s="1428" t="s">
        <v>134</v>
      </c>
      <c r="J66" s="1428"/>
      <c r="K66" s="1474"/>
    </row>
    <row r="67" spans="7:12" ht="25.5">
      <c r="G67" s="1422" t="s">
        <v>88</v>
      </c>
      <c r="H67" s="1431" t="s">
        <v>93</v>
      </c>
      <c r="I67" s="1424" t="s">
        <v>94</v>
      </c>
      <c r="J67" s="1475" t="s">
        <v>1464</v>
      </c>
      <c r="K67" s="1475"/>
    </row>
    <row r="68" spans="7:12">
      <c r="G68" s="1476" t="s">
        <v>135</v>
      </c>
      <c r="H68" s="1423" t="s">
        <v>136</v>
      </c>
      <c r="I68" s="1424" t="s">
        <v>137</v>
      </c>
      <c r="J68" s="1473"/>
      <c r="K68" s="1473"/>
    </row>
    <row r="69" spans="7:12">
      <c r="G69" s="1476"/>
      <c r="H69" s="1423" t="s">
        <v>138</v>
      </c>
      <c r="I69" s="1424" t="s">
        <v>139</v>
      </c>
      <c r="J69" s="1473"/>
      <c r="K69" s="1473"/>
    </row>
    <row r="70" spans="7:12" ht="15.75" thickBot="1">
      <c r="G70" s="1477"/>
      <c r="H70" s="1427" t="s">
        <v>140</v>
      </c>
      <c r="I70" s="1428" t="s">
        <v>141</v>
      </c>
      <c r="J70" s="1474"/>
      <c r="K70" s="1474"/>
    </row>
    <row r="71" spans="7:12" ht="25.5">
      <c r="G71" s="1422" t="s">
        <v>88</v>
      </c>
      <c r="H71" s="1431" t="s">
        <v>93</v>
      </c>
      <c r="I71" s="1424" t="s">
        <v>94</v>
      </c>
      <c r="J71" s="1424"/>
      <c r="K71" s="1424" t="s">
        <v>1447</v>
      </c>
      <c r="L71" s="1454"/>
    </row>
    <row r="72" spans="7:12">
      <c r="G72" s="1476" t="s">
        <v>142</v>
      </c>
      <c r="H72" s="1423" t="s">
        <v>143</v>
      </c>
      <c r="I72" s="1424" t="s">
        <v>144</v>
      </c>
      <c r="J72" s="1424"/>
      <c r="K72" s="1473" t="s">
        <v>1486</v>
      </c>
    </row>
    <row r="73" spans="7:12">
      <c r="G73" s="1476"/>
      <c r="H73" s="1423" t="s">
        <v>145</v>
      </c>
      <c r="I73" s="1424" t="s">
        <v>146</v>
      </c>
      <c r="J73" s="1424"/>
      <c r="K73" s="1473"/>
    </row>
    <row r="74" spans="7:12">
      <c r="G74" s="1476"/>
      <c r="H74" s="1423" t="s">
        <v>147</v>
      </c>
      <c r="I74" s="1424" t="s">
        <v>148</v>
      </c>
      <c r="J74" s="1424"/>
      <c r="K74" s="1473"/>
    </row>
    <row r="75" spans="7:12">
      <c r="G75" s="1476"/>
      <c r="H75" s="1423" t="s">
        <v>149</v>
      </c>
      <c r="I75" s="1424" t="s">
        <v>150</v>
      </c>
      <c r="J75" s="1424"/>
      <c r="K75" s="1473"/>
    </row>
    <row r="76" spans="7:12" ht="15.75" thickBot="1">
      <c r="G76" s="1477"/>
      <c r="H76" s="1427" t="s">
        <v>151</v>
      </c>
      <c r="I76" s="1428" t="s">
        <v>152</v>
      </c>
      <c r="J76" s="1428"/>
      <c r="K76" s="1474"/>
    </row>
    <row r="77" spans="7:12" ht="25.5">
      <c r="G77" s="1422" t="s">
        <v>88</v>
      </c>
      <c r="H77" s="1431" t="s">
        <v>93</v>
      </c>
      <c r="I77" s="1424" t="s">
        <v>94</v>
      </c>
      <c r="J77" s="1424"/>
      <c r="K77" s="1424" t="s">
        <v>1448</v>
      </c>
      <c r="L77" s="1454"/>
    </row>
    <row r="78" spans="7:12" ht="15" customHeight="1">
      <c r="G78" s="1476" t="s">
        <v>153</v>
      </c>
      <c r="H78" s="1423" t="s">
        <v>1434</v>
      </c>
      <c r="I78" s="1424" t="s">
        <v>154</v>
      </c>
      <c r="J78" s="1424"/>
      <c r="K78" s="1473" t="s">
        <v>1419</v>
      </c>
    </row>
    <row r="79" spans="7:12">
      <c r="G79" s="1476"/>
      <c r="H79" s="1423" t="s">
        <v>1435</v>
      </c>
      <c r="I79" s="1424" t="s">
        <v>155</v>
      </c>
      <c r="J79" s="1424"/>
      <c r="K79" s="1473"/>
    </row>
    <row r="80" spans="7:12" ht="15" customHeight="1">
      <c r="G80" s="1476"/>
      <c r="H80" s="1423" t="s">
        <v>156</v>
      </c>
      <c r="I80" s="1424" t="s">
        <v>157</v>
      </c>
      <c r="J80" s="1424"/>
      <c r="K80" s="1473"/>
      <c r="L80" s="1454"/>
    </row>
    <row r="81" spans="7:12">
      <c r="G81" s="1476"/>
      <c r="H81" s="1423" t="s">
        <v>158</v>
      </c>
      <c r="I81" s="1424" t="s">
        <v>159</v>
      </c>
      <c r="J81" s="1424"/>
      <c r="K81" s="1473"/>
    </row>
    <row r="82" spans="7:12" ht="15.75" thickBot="1">
      <c r="G82" s="1477"/>
      <c r="H82" s="1427" t="s">
        <v>160</v>
      </c>
      <c r="I82" s="1428" t="s">
        <v>161</v>
      </c>
      <c r="J82" s="1428"/>
      <c r="K82" s="1474"/>
    </row>
    <row r="83" spans="7:12" ht="25.5">
      <c r="G83" s="1422" t="s">
        <v>88</v>
      </c>
      <c r="H83" s="1431" t="s">
        <v>93</v>
      </c>
      <c r="I83" s="1424" t="s">
        <v>94</v>
      </c>
      <c r="J83" s="1424"/>
      <c r="K83" s="1424" t="s">
        <v>1449</v>
      </c>
      <c r="L83" s="1454"/>
    </row>
    <row r="84" spans="7:12" ht="25.5">
      <c r="G84" s="1476" t="s">
        <v>162</v>
      </c>
      <c r="H84" s="1423" t="s">
        <v>163</v>
      </c>
      <c r="I84" s="1424" t="s">
        <v>164</v>
      </c>
      <c r="J84" s="1424"/>
      <c r="K84" s="1473" t="s">
        <v>1420</v>
      </c>
    </row>
    <row r="85" spans="7:12">
      <c r="G85" s="1476"/>
      <c r="H85" s="1423" t="s">
        <v>165</v>
      </c>
      <c r="I85" s="1424" t="s">
        <v>166</v>
      </c>
      <c r="J85" s="1424"/>
      <c r="K85" s="1473"/>
      <c r="L85" s="1454"/>
    </row>
    <row r="86" spans="7:12">
      <c r="G86" s="1476"/>
      <c r="H86" s="1423" t="s">
        <v>167</v>
      </c>
      <c r="I86" s="1424" t="s">
        <v>168</v>
      </c>
      <c r="J86" s="1424"/>
      <c r="K86" s="1473"/>
      <c r="L86" s="1454"/>
    </row>
    <row r="87" spans="7:12" ht="26.25" thickBot="1">
      <c r="G87" s="1477"/>
      <c r="H87" s="1427" t="s">
        <v>169</v>
      </c>
      <c r="I87" s="1428" t="s">
        <v>170</v>
      </c>
      <c r="J87" s="1428"/>
      <c r="K87" s="1474"/>
    </row>
    <row r="88" spans="7:12" ht="25.5">
      <c r="G88" s="1422" t="s">
        <v>88</v>
      </c>
      <c r="H88" s="1431" t="s">
        <v>93</v>
      </c>
      <c r="I88" s="1424" t="s">
        <v>94</v>
      </c>
      <c r="J88" s="1424"/>
      <c r="K88" s="1424" t="s">
        <v>1450</v>
      </c>
    </row>
    <row r="89" spans="7:12">
      <c r="G89" s="1476" t="s">
        <v>171</v>
      </c>
      <c r="H89" s="1423" t="s">
        <v>172</v>
      </c>
      <c r="I89" s="1424" t="s">
        <v>173</v>
      </c>
      <c r="J89" s="1424"/>
      <c r="K89" s="1473" t="s">
        <v>1487</v>
      </c>
    </row>
    <row r="90" spans="7:12">
      <c r="G90" s="1476"/>
      <c r="H90" s="1423" t="s">
        <v>174</v>
      </c>
      <c r="I90" s="1424" t="s">
        <v>175</v>
      </c>
      <c r="J90" s="1424"/>
      <c r="K90" s="1473"/>
    </row>
    <row r="91" spans="7:12">
      <c r="G91" s="1476"/>
      <c r="H91" s="1423" t="s">
        <v>176</v>
      </c>
      <c r="I91" s="1424" t="s">
        <v>177</v>
      </c>
      <c r="J91" s="1424"/>
      <c r="K91" s="1473"/>
    </row>
    <row r="92" spans="7:12">
      <c r="G92" s="1476"/>
      <c r="H92" s="1423" t="s">
        <v>178</v>
      </c>
      <c r="I92" s="1424" t="s">
        <v>179</v>
      </c>
      <c r="J92" s="1424"/>
      <c r="K92" s="1473"/>
    </row>
    <row r="93" spans="7:12">
      <c r="G93" s="1476"/>
      <c r="H93" s="1423" t="s">
        <v>180</v>
      </c>
      <c r="I93" s="1424" t="s">
        <v>181</v>
      </c>
      <c r="J93" s="1424"/>
      <c r="K93" s="1473"/>
    </row>
    <row r="94" spans="7:12">
      <c r="G94" s="1476"/>
      <c r="H94" s="1423" t="s">
        <v>182</v>
      </c>
      <c r="I94" s="1424" t="s">
        <v>183</v>
      </c>
      <c r="J94" s="1424"/>
      <c r="K94" s="1473"/>
    </row>
    <row r="95" spans="7:12" ht="15.75" thickBot="1">
      <c r="G95" s="1477"/>
      <c r="H95" s="1427" t="s">
        <v>184</v>
      </c>
      <c r="I95" s="1428" t="s">
        <v>185</v>
      </c>
      <c r="J95" s="1428"/>
      <c r="K95" s="1474"/>
    </row>
    <row r="96" spans="7:12" ht="25.5">
      <c r="G96" s="1422" t="s">
        <v>88</v>
      </c>
      <c r="H96" s="1431" t="s">
        <v>93</v>
      </c>
      <c r="I96" s="1424" t="s">
        <v>94</v>
      </c>
      <c r="J96" s="1424"/>
      <c r="K96" s="1424" t="s">
        <v>1451</v>
      </c>
      <c r="L96" s="1454"/>
    </row>
    <row r="97" spans="7:12">
      <c r="G97" s="1476" t="s">
        <v>186</v>
      </c>
      <c r="H97" s="1423" t="s">
        <v>187</v>
      </c>
      <c r="I97" s="1424" t="s">
        <v>188</v>
      </c>
      <c r="J97" s="1424"/>
      <c r="K97" s="1473" t="s">
        <v>1490</v>
      </c>
    </row>
    <row r="98" spans="7:12">
      <c r="G98" s="1476"/>
      <c r="H98" s="1423" t="s">
        <v>189</v>
      </c>
      <c r="I98" s="1424" t="s">
        <v>190</v>
      </c>
      <c r="J98" s="1424"/>
      <c r="K98" s="1473"/>
    </row>
    <row r="99" spans="7:12">
      <c r="G99" s="1476"/>
      <c r="H99" s="1423" t="s">
        <v>191</v>
      </c>
      <c r="I99" s="1424" t="s">
        <v>192</v>
      </c>
      <c r="J99" s="1424"/>
      <c r="K99" s="1473"/>
      <c r="L99" s="1454"/>
    </row>
    <row r="100" spans="7:12">
      <c r="G100" s="1476"/>
      <c r="H100" s="1423" t="s">
        <v>193</v>
      </c>
      <c r="I100" s="1424" t="s">
        <v>194</v>
      </c>
      <c r="J100" s="1424"/>
      <c r="K100" s="1473"/>
    </row>
    <row r="101" spans="7:12" ht="15.75" thickBot="1">
      <c r="G101" s="1477"/>
      <c r="H101" s="1427" t="s">
        <v>195</v>
      </c>
      <c r="I101" s="1428" t="s">
        <v>196</v>
      </c>
      <c r="J101" s="1428"/>
      <c r="K101" s="1474"/>
    </row>
    <row r="102" spans="7:12" ht="25.5">
      <c r="G102" s="1422" t="s">
        <v>88</v>
      </c>
      <c r="H102" s="1431" t="s">
        <v>93</v>
      </c>
      <c r="I102" s="1424" t="s">
        <v>94</v>
      </c>
      <c r="J102" s="1424"/>
      <c r="K102" s="1424" t="s">
        <v>1452</v>
      </c>
      <c r="L102" s="1454"/>
    </row>
    <row r="103" spans="7:12">
      <c r="G103" s="1476" t="s">
        <v>197</v>
      </c>
      <c r="H103" s="1423" t="s">
        <v>198</v>
      </c>
      <c r="I103" s="1424" t="s">
        <v>199</v>
      </c>
      <c r="J103" s="1424"/>
      <c r="K103" s="1473" t="s">
        <v>1422</v>
      </c>
    </row>
    <row r="104" spans="7:12" ht="15.75" thickBot="1">
      <c r="G104" s="1477"/>
      <c r="H104" s="1427" t="s">
        <v>200</v>
      </c>
      <c r="I104" s="1428" t="s">
        <v>201</v>
      </c>
      <c r="J104" s="1428"/>
      <c r="K104" s="1474"/>
      <c r="L104" s="1454"/>
    </row>
    <row r="105" spans="7:12" ht="25.5">
      <c r="G105" s="1422" t="s">
        <v>88</v>
      </c>
      <c r="H105" s="1431" t="s">
        <v>93</v>
      </c>
      <c r="I105" s="1424" t="s">
        <v>94</v>
      </c>
      <c r="J105" s="1424"/>
      <c r="K105" s="1424" t="s">
        <v>1453</v>
      </c>
      <c r="L105" s="1454"/>
    </row>
    <row r="106" spans="7:12">
      <c r="G106" s="1476" t="s">
        <v>202</v>
      </c>
      <c r="H106" s="1423" t="s">
        <v>203</v>
      </c>
      <c r="I106" s="1424" t="s">
        <v>204</v>
      </c>
      <c r="J106" s="1424"/>
      <c r="K106" s="1473" t="s">
        <v>1423</v>
      </c>
    </row>
    <row r="107" spans="7:12" ht="25.5">
      <c r="G107" s="1476"/>
      <c r="H107" s="1423" t="s">
        <v>205</v>
      </c>
      <c r="I107" s="1424" t="s">
        <v>206</v>
      </c>
      <c r="J107" s="1424"/>
      <c r="K107" s="1473"/>
      <c r="L107" s="1454"/>
    </row>
    <row r="108" spans="7:12" ht="15.75" thickBot="1">
      <c r="G108" s="1477"/>
      <c r="H108" s="1427" t="s">
        <v>207</v>
      </c>
      <c r="I108" s="1428" t="s">
        <v>208</v>
      </c>
      <c r="J108" s="1428"/>
      <c r="K108" s="1474"/>
    </row>
    <row r="109" spans="7:12" ht="25.5">
      <c r="G109" s="1422" t="s">
        <v>88</v>
      </c>
      <c r="H109" s="1431" t="s">
        <v>93</v>
      </c>
      <c r="I109" s="1424" t="s">
        <v>94</v>
      </c>
      <c r="J109" s="1424"/>
      <c r="K109" s="1424" t="s">
        <v>1453</v>
      </c>
      <c r="L109" s="1454"/>
    </row>
    <row r="110" spans="7:12" ht="15.75" thickBot="1">
      <c r="G110" s="1426" t="s">
        <v>209</v>
      </c>
      <c r="H110" s="1427" t="s">
        <v>210</v>
      </c>
      <c r="I110" s="1428" t="s">
        <v>211</v>
      </c>
      <c r="J110" s="1428"/>
      <c r="K110" s="1428" t="s">
        <v>1424</v>
      </c>
      <c r="L110" s="1454"/>
    </row>
    <row r="111" spans="7:12" ht="25.5">
      <c r="G111" s="1422" t="s">
        <v>88</v>
      </c>
      <c r="H111" s="1431" t="s">
        <v>93</v>
      </c>
      <c r="I111" s="1424" t="s">
        <v>94</v>
      </c>
      <c r="J111" s="1424"/>
      <c r="K111" s="1424" t="s">
        <v>1454</v>
      </c>
      <c r="L111" s="1454"/>
    </row>
    <row r="112" spans="7:12">
      <c r="G112" s="1476" t="s">
        <v>212</v>
      </c>
      <c r="H112" s="1423" t="s">
        <v>213</v>
      </c>
      <c r="I112" s="1424" t="s">
        <v>214</v>
      </c>
      <c r="J112" s="1424"/>
      <c r="K112" s="1473" t="s">
        <v>1488</v>
      </c>
    </row>
    <row r="113" spans="7:12" ht="15" customHeight="1">
      <c r="G113" s="1476"/>
      <c r="H113" s="1423" t="s">
        <v>215</v>
      </c>
      <c r="I113" s="1424" t="s">
        <v>216</v>
      </c>
      <c r="J113" s="1424"/>
      <c r="K113" s="1473"/>
    </row>
    <row r="114" spans="7:12">
      <c r="G114" s="1476"/>
      <c r="H114" s="1423" t="s">
        <v>217</v>
      </c>
      <c r="I114" s="1424" t="s">
        <v>218</v>
      </c>
      <c r="J114" s="1424"/>
      <c r="K114" s="1473"/>
    </row>
    <row r="115" spans="7:12" ht="15" customHeight="1">
      <c r="G115" s="1476"/>
      <c r="H115" s="1423" t="s">
        <v>219</v>
      </c>
      <c r="I115" s="1424" t="s">
        <v>220</v>
      </c>
      <c r="J115" s="1424"/>
      <c r="K115" s="1473"/>
    </row>
    <row r="116" spans="7:12">
      <c r="G116" s="1476"/>
      <c r="H116" s="1423" t="s">
        <v>221</v>
      </c>
      <c r="I116" s="1424" t="s">
        <v>222</v>
      </c>
      <c r="J116" s="1424"/>
      <c r="K116" s="1473"/>
    </row>
    <row r="117" spans="7:12" ht="25.5" customHeight="1">
      <c r="G117" s="1476"/>
      <c r="H117" s="1423" t="s">
        <v>223</v>
      </c>
      <c r="I117" s="1424" t="s">
        <v>224</v>
      </c>
      <c r="J117" s="1424"/>
      <c r="K117" s="1473" t="s">
        <v>1489</v>
      </c>
      <c r="L117" s="1454"/>
    </row>
    <row r="118" spans="7:12" ht="25.5">
      <c r="G118" s="1476"/>
      <c r="H118" s="1423" t="s">
        <v>225</v>
      </c>
      <c r="I118" s="1424" t="s">
        <v>226</v>
      </c>
      <c r="J118" s="1424"/>
      <c r="K118" s="1473"/>
    </row>
    <row r="119" spans="7:12">
      <c r="G119" s="1476"/>
      <c r="H119" s="1423" t="s">
        <v>227</v>
      </c>
      <c r="I119" s="1424" t="s">
        <v>228</v>
      </c>
      <c r="J119" s="1424"/>
      <c r="K119" s="1424" t="s">
        <v>1426</v>
      </c>
      <c r="L119" s="1454"/>
    </row>
    <row r="120" spans="7:12" ht="25.5" customHeight="1">
      <c r="G120" s="1476"/>
      <c r="H120" s="1423" t="s">
        <v>229</v>
      </c>
      <c r="I120" s="1424" t="s">
        <v>230</v>
      </c>
      <c r="J120" s="1424"/>
      <c r="K120" s="1473" t="s">
        <v>1427</v>
      </c>
      <c r="L120" s="1454"/>
    </row>
    <row r="121" spans="7:12" ht="15.75" thickBot="1">
      <c r="G121" s="1477"/>
      <c r="H121" s="1427" t="s">
        <v>231</v>
      </c>
      <c r="I121" s="1428" t="s">
        <v>232</v>
      </c>
      <c r="J121" s="1428"/>
      <c r="K121" s="1474"/>
    </row>
    <row r="122" spans="7:12" ht="25.5">
      <c r="G122" s="1422" t="s">
        <v>88</v>
      </c>
      <c r="H122" s="1431" t="s">
        <v>93</v>
      </c>
      <c r="I122" s="1424" t="s">
        <v>94</v>
      </c>
      <c r="J122" s="1424"/>
      <c r="K122" s="1424" t="s">
        <v>1462</v>
      </c>
      <c r="L122" s="1454"/>
    </row>
    <row r="123" spans="7:12">
      <c r="G123" s="1476" t="s">
        <v>233</v>
      </c>
      <c r="H123" s="1423" t="s">
        <v>234</v>
      </c>
      <c r="I123" s="1424" t="s">
        <v>235</v>
      </c>
      <c r="J123" s="1424"/>
      <c r="K123" s="1473" t="s">
        <v>1428</v>
      </c>
    </row>
    <row r="124" spans="7:12">
      <c r="G124" s="1476"/>
      <c r="H124" s="1423" t="s">
        <v>236</v>
      </c>
      <c r="I124" s="1424" t="s">
        <v>237</v>
      </c>
      <c r="J124" s="1424"/>
      <c r="K124" s="1473"/>
      <c r="L124" s="1454"/>
    </row>
    <row r="125" spans="7:12" ht="26.25" thickBot="1">
      <c r="G125" s="1477"/>
      <c r="H125" s="1427" t="s">
        <v>238</v>
      </c>
      <c r="I125" s="1428" t="s">
        <v>239</v>
      </c>
      <c r="J125" s="1428"/>
      <c r="K125" s="1474"/>
      <c r="L125" s="1454"/>
    </row>
    <row r="126" spans="7:12" ht="25.5">
      <c r="G126" s="1422" t="s">
        <v>88</v>
      </c>
      <c r="H126" s="1431" t="s">
        <v>93</v>
      </c>
      <c r="I126" s="1424" t="s">
        <v>94</v>
      </c>
      <c r="J126" s="1424"/>
      <c r="K126" s="1424" t="s">
        <v>1455</v>
      </c>
      <c r="L126" s="1454"/>
    </row>
    <row r="127" spans="7:12" ht="25.5">
      <c r="G127" s="1476" t="s">
        <v>240</v>
      </c>
      <c r="H127" s="1423" t="s">
        <v>241</v>
      </c>
      <c r="I127" s="1424" t="s">
        <v>242</v>
      </c>
      <c r="J127" s="1424"/>
      <c r="K127" s="1424" t="s">
        <v>1429</v>
      </c>
      <c r="L127" s="1454"/>
    </row>
    <row r="128" spans="7:12" ht="15.75" thickBot="1">
      <c r="G128" s="1477"/>
      <c r="H128" s="1427" t="s">
        <v>243</v>
      </c>
      <c r="I128" s="1428" t="s">
        <v>244</v>
      </c>
      <c r="J128" s="1428"/>
      <c r="K128" s="1428" t="s">
        <v>1414</v>
      </c>
      <c r="L128" s="1454"/>
    </row>
    <row r="129" spans="7:12" ht="25.5">
      <c r="G129" s="1422" t="s">
        <v>88</v>
      </c>
      <c r="H129" s="1431" t="s">
        <v>93</v>
      </c>
      <c r="I129" s="1424" t="s">
        <v>94</v>
      </c>
      <c r="J129" s="1424"/>
      <c r="K129" s="1424" t="s">
        <v>1455</v>
      </c>
      <c r="L129" s="1454"/>
    </row>
    <row r="130" spans="7:12" ht="15.75" thickBot="1">
      <c r="G130" s="1426" t="s">
        <v>245</v>
      </c>
      <c r="H130" s="1427" t="s">
        <v>246</v>
      </c>
      <c r="I130" s="1428" t="s">
        <v>247</v>
      </c>
      <c r="J130" s="1428" t="s">
        <v>645</v>
      </c>
      <c r="K130" s="1428" t="s">
        <v>1430</v>
      </c>
      <c r="L130" s="1454"/>
    </row>
    <row r="131" spans="7:12" ht="25.5">
      <c r="G131" s="1422" t="s">
        <v>88</v>
      </c>
      <c r="H131" s="1431" t="s">
        <v>93</v>
      </c>
      <c r="I131" s="1424" t="s">
        <v>94</v>
      </c>
      <c r="J131" s="1424"/>
      <c r="K131" s="1424" t="s">
        <v>1456</v>
      </c>
      <c r="L131" s="1454"/>
    </row>
    <row r="132" spans="7:12" ht="26.25" thickBot="1">
      <c r="G132" s="1426" t="s">
        <v>248</v>
      </c>
      <c r="H132" s="1427" t="s">
        <v>249</v>
      </c>
      <c r="I132" s="1428" t="s">
        <v>250</v>
      </c>
      <c r="J132" s="1428"/>
      <c r="K132" s="1428" t="s">
        <v>1422</v>
      </c>
      <c r="L132" s="1454"/>
    </row>
    <row r="133" spans="7:12" ht="25.5">
      <c r="G133" s="1422" t="s">
        <v>88</v>
      </c>
      <c r="H133" s="1431" t="s">
        <v>93</v>
      </c>
      <c r="I133" s="1424" t="s">
        <v>94</v>
      </c>
      <c r="J133" s="1424"/>
      <c r="K133" s="1424" t="s">
        <v>1456</v>
      </c>
      <c r="L133" s="1454"/>
    </row>
    <row r="134" spans="7:12" ht="15.75" thickBot="1">
      <c r="G134" s="1426" t="s">
        <v>251</v>
      </c>
      <c r="H134" s="1427" t="s">
        <v>252</v>
      </c>
      <c r="I134" s="1428" t="s">
        <v>1077</v>
      </c>
      <c r="J134" s="1428"/>
      <c r="K134" s="1428" t="s">
        <v>1422</v>
      </c>
      <c r="L134" s="1454"/>
    </row>
    <row r="135" spans="7:12" ht="25.5">
      <c r="G135" s="1422" t="s">
        <v>88</v>
      </c>
      <c r="H135" s="1431" t="s">
        <v>93</v>
      </c>
      <c r="I135" s="1424" t="s">
        <v>94</v>
      </c>
      <c r="J135" s="1424"/>
      <c r="K135" s="1424" t="s">
        <v>1456</v>
      </c>
    </row>
    <row r="136" spans="7:12" ht="15" customHeight="1" thickBot="1">
      <c r="G136" s="1426" t="s">
        <v>253</v>
      </c>
      <c r="H136" s="1427" t="s">
        <v>254</v>
      </c>
      <c r="I136" s="1428" t="s">
        <v>1078</v>
      </c>
      <c r="J136" s="1428"/>
      <c r="K136" s="1428" t="s">
        <v>1422</v>
      </c>
      <c r="L136" s="1454"/>
    </row>
    <row r="137" spans="7:12" ht="25.5">
      <c r="G137" s="1422" t="s">
        <v>88</v>
      </c>
      <c r="H137" s="1431" t="s">
        <v>93</v>
      </c>
      <c r="I137" s="1424" t="s">
        <v>94</v>
      </c>
      <c r="J137" s="1475" t="s">
        <v>1469</v>
      </c>
      <c r="K137" s="1475" t="s">
        <v>1422</v>
      </c>
      <c r="L137" s="1454"/>
    </row>
    <row r="138" spans="7:12" ht="15.75" thickBot="1">
      <c r="G138" s="1426" t="s">
        <v>255</v>
      </c>
      <c r="H138" s="1427" t="s">
        <v>256</v>
      </c>
      <c r="I138" s="1428" t="s">
        <v>257</v>
      </c>
      <c r="J138" s="1474"/>
      <c r="K138" s="1474"/>
    </row>
    <row r="139" spans="7:12" ht="25.5">
      <c r="G139" s="1422" t="s">
        <v>88</v>
      </c>
      <c r="H139" s="1431" t="s">
        <v>93</v>
      </c>
      <c r="I139" s="1424" t="s">
        <v>94</v>
      </c>
      <c r="J139" s="1424"/>
      <c r="K139" s="1424" t="s">
        <v>1457</v>
      </c>
      <c r="L139" s="1454"/>
    </row>
    <row r="140" spans="7:12" ht="26.25" thickBot="1">
      <c r="G140" s="1426" t="s">
        <v>258</v>
      </c>
      <c r="H140" s="1427" t="s">
        <v>259</v>
      </c>
      <c r="I140" s="1428" t="s">
        <v>260</v>
      </c>
      <c r="J140" s="1428"/>
      <c r="K140" s="1428" t="s">
        <v>1458</v>
      </c>
      <c r="L140" s="1454"/>
    </row>
    <row r="141" spans="7:12" ht="25.5">
      <c r="G141" s="1422" t="s">
        <v>88</v>
      </c>
      <c r="H141" s="1431" t="s">
        <v>93</v>
      </c>
      <c r="I141" s="1424" t="s">
        <v>94</v>
      </c>
      <c r="J141" s="1424"/>
      <c r="K141" s="1424" t="s">
        <v>1457</v>
      </c>
      <c r="L141" s="1454"/>
    </row>
    <row r="142" spans="7:12" ht="25.5">
      <c r="G142" s="1476" t="s">
        <v>261</v>
      </c>
      <c r="H142" s="1423" t="s">
        <v>262</v>
      </c>
      <c r="I142" s="1424" t="s">
        <v>263</v>
      </c>
      <c r="J142" s="1424"/>
      <c r="K142" s="1424" t="s">
        <v>1399</v>
      </c>
      <c r="L142" s="1454"/>
    </row>
    <row r="143" spans="7:12" ht="15" customHeight="1" thickBot="1">
      <c r="G143" s="1477"/>
      <c r="H143" s="1427" t="s">
        <v>264</v>
      </c>
      <c r="I143" s="1428" t="s">
        <v>265</v>
      </c>
      <c r="J143" s="1428"/>
      <c r="K143" s="1432" t="s">
        <v>1431</v>
      </c>
      <c r="L143" s="1454"/>
    </row>
    <row r="144" spans="7:12" ht="25.5">
      <c r="G144" s="1422" t="s">
        <v>88</v>
      </c>
      <c r="H144" s="1431" t="s">
        <v>93</v>
      </c>
      <c r="I144" s="1424" t="s">
        <v>94</v>
      </c>
      <c r="J144" s="1424"/>
      <c r="K144" s="1424" t="s">
        <v>1460</v>
      </c>
      <c r="L144" s="1454"/>
    </row>
    <row r="145" spans="7:12">
      <c r="G145" s="1476" t="s">
        <v>1459</v>
      </c>
      <c r="H145" s="1423" t="s">
        <v>266</v>
      </c>
      <c r="I145" s="1424" t="s">
        <v>267</v>
      </c>
      <c r="J145" s="1424"/>
      <c r="K145" s="1473" t="s">
        <v>1432</v>
      </c>
    </row>
    <row r="146" spans="7:12" ht="15.75" thickBot="1">
      <c r="G146" s="1477"/>
      <c r="H146" s="1427" t="s">
        <v>268</v>
      </c>
      <c r="I146" s="1428" t="s">
        <v>269</v>
      </c>
      <c r="J146" s="1428"/>
      <c r="K146" s="1474"/>
      <c r="L146" s="1454"/>
    </row>
    <row r="147" spans="7:12" ht="25.5">
      <c r="G147" s="1422" t="s">
        <v>88</v>
      </c>
      <c r="H147" s="1431" t="s">
        <v>93</v>
      </c>
      <c r="I147" s="1424" t="s">
        <v>94</v>
      </c>
      <c r="J147" s="1424"/>
      <c r="K147" s="1424" t="s">
        <v>1461</v>
      </c>
      <c r="L147" s="1454"/>
    </row>
    <row r="148" spans="7:12" ht="15.75" thickBot="1">
      <c r="G148" s="1426" t="s">
        <v>270</v>
      </c>
      <c r="H148" s="1427" t="s">
        <v>271</v>
      </c>
      <c r="I148" s="1428" t="s">
        <v>272</v>
      </c>
      <c r="J148" s="1428"/>
      <c r="K148" s="1432" t="s">
        <v>1433</v>
      </c>
      <c r="L148" s="1454"/>
    </row>
    <row r="149" spans="7:12" ht="25.5">
      <c r="G149" s="1422" t="s">
        <v>88</v>
      </c>
      <c r="H149" s="1431" t="s">
        <v>93</v>
      </c>
      <c r="I149" s="1424" t="s">
        <v>94</v>
      </c>
      <c r="J149" s="1475" t="s">
        <v>1465</v>
      </c>
      <c r="K149" s="1482"/>
    </row>
    <row r="150" spans="7:12">
      <c r="G150" s="1476" t="s">
        <v>273</v>
      </c>
      <c r="H150" s="1423" t="s">
        <v>274</v>
      </c>
      <c r="I150" s="1424" t="s">
        <v>275</v>
      </c>
      <c r="J150" s="1473"/>
      <c r="K150" s="1483"/>
    </row>
    <row r="151" spans="7:12" ht="26.25" thickBot="1">
      <c r="G151" s="1477"/>
      <c r="H151" s="1427" t="s">
        <v>276</v>
      </c>
      <c r="I151" s="1428" t="s">
        <v>277</v>
      </c>
      <c r="J151" s="1474"/>
      <c r="K151" s="1484"/>
    </row>
    <row r="152" spans="7:12" ht="25.5">
      <c r="G152" s="1422" t="s">
        <v>88</v>
      </c>
      <c r="H152" s="1431" t="s">
        <v>93</v>
      </c>
      <c r="I152" s="1424" t="s">
        <v>94</v>
      </c>
      <c r="J152" s="1475" t="s">
        <v>1466</v>
      </c>
      <c r="K152" s="1482"/>
    </row>
    <row r="153" spans="7:12">
      <c r="G153" s="1476" t="s">
        <v>1079</v>
      </c>
      <c r="H153" s="1423" t="s">
        <v>278</v>
      </c>
      <c r="I153" s="1424" t="s">
        <v>1080</v>
      </c>
      <c r="J153" s="1473"/>
      <c r="K153" s="1483"/>
    </row>
    <row r="154" spans="7:12">
      <c r="G154" s="1476"/>
      <c r="H154" s="1423" t="s">
        <v>279</v>
      </c>
      <c r="I154" s="1424" t="s">
        <v>1081</v>
      </c>
      <c r="J154" s="1473"/>
      <c r="K154" s="1483"/>
    </row>
    <row r="155" spans="7:12" ht="15.75" thickBot="1">
      <c r="G155" s="1477"/>
      <c r="H155" s="1427" t="s">
        <v>280</v>
      </c>
      <c r="I155" s="1428" t="s">
        <v>281</v>
      </c>
      <c r="J155" s="1474"/>
      <c r="K155" s="1484"/>
    </row>
    <row r="156" spans="7:12" ht="25.5">
      <c r="G156" s="1422" t="s">
        <v>88</v>
      </c>
      <c r="H156" s="1431" t="s">
        <v>93</v>
      </c>
      <c r="I156" s="1424" t="s">
        <v>94</v>
      </c>
      <c r="J156" s="1475" t="s">
        <v>1467</v>
      </c>
      <c r="K156" s="1482"/>
    </row>
    <row r="157" spans="7:12" ht="26.25" thickBot="1">
      <c r="G157" s="1426" t="s">
        <v>282</v>
      </c>
      <c r="H157" s="1427" t="s">
        <v>283</v>
      </c>
      <c r="I157" s="1428" t="s">
        <v>284</v>
      </c>
      <c r="J157" s="1474"/>
      <c r="K157" s="1484"/>
    </row>
  </sheetData>
  <sheetProtection algorithmName="SHA-512" hashValue="7FbOqSESLZKK/vWlQE8T9b5lr7QxSJuhuNChWMnuvoPOAuVtzTkHHx7m3hy5jtXWaYKIWDVt9RnM5F2Yhgp0lA==" saltValue="JeQ7ppsFzI0Jz2aDUaEQWA==" spinCount="100000" sheet="1" objects="1" scenarios="1"/>
  <mergeCells count="58">
    <mergeCell ref="J152:J155"/>
    <mergeCell ref="J156:J157"/>
    <mergeCell ref="J137:J138"/>
    <mergeCell ref="K137:K138"/>
    <mergeCell ref="K145:K146"/>
    <mergeCell ref="J149:J151"/>
    <mergeCell ref="K149:K151"/>
    <mergeCell ref="K152:K155"/>
    <mergeCell ref="K156:K157"/>
    <mergeCell ref="K97:K101"/>
    <mergeCell ref="K106:K108"/>
    <mergeCell ref="K123:K125"/>
    <mergeCell ref="J67:J70"/>
    <mergeCell ref="J51:J53"/>
    <mergeCell ref="K67:K70"/>
    <mergeCell ref="K72:K76"/>
    <mergeCell ref="K84:K87"/>
    <mergeCell ref="K89:K95"/>
    <mergeCell ref="K112:K116"/>
    <mergeCell ref="K117:K118"/>
    <mergeCell ref="K78:K82"/>
    <mergeCell ref="K103:K104"/>
    <mergeCell ref="K120:K121"/>
    <mergeCell ref="B5:E6"/>
    <mergeCell ref="G150:G151"/>
    <mergeCell ref="G153:G155"/>
    <mergeCell ref="G78:G82"/>
    <mergeCell ref="G11:G15"/>
    <mergeCell ref="G16:G18"/>
    <mergeCell ref="G19:G31"/>
    <mergeCell ref="G32:G38"/>
    <mergeCell ref="G39:G40"/>
    <mergeCell ref="G41:G42"/>
    <mergeCell ref="G44:G47"/>
    <mergeCell ref="G49:G50"/>
    <mergeCell ref="G57:G59"/>
    <mergeCell ref="G63:G66"/>
    <mergeCell ref="G72:G76"/>
    <mergeCell ref="G5:K6"/>
    <mergeCell ref="G123:G125"/>
    <mergeCell ref="G127:G128"/>
    <mergeCell ref="G142:G143"/>
    <mergeCell ref="G145:G146"/>
    <mergeCell ref="G84:G87"/>
    <mergeCell ref="G89:G95"/>
    <mergeCell ref="G97:G101"/>
    <mergeCell ref="G103:G104"/>
    <mergeCell ref="G106:G108"/>
    <mergeCell ref="G112:G121"/>
    <mergeCell ref="K11:K15"/>
    <mergeCell ref="K51:K53"/>
    <mergeCell ref="K62:K66"/>
    <mergeCell ref="G52:G53"/>
    <mergeCell ref="G68:G70"/>
    <mergeCell ref="K22:K24"/>
    <mergeCell ref="K35:K36"/>
    <mergeCell ref="K49:K50"/>
    <mergeCell ref="K58:K59"/>
  </mergeCells>
  <pageMargins left="0.7" right="0.7" top="0.57999999999999996" bottom="0.47" header="0.3" footer="0.3"/>
  <pageSetup paperSize="8" scale="65"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51DAC-BB2D-4F53-819C-DF5097CAB514}">
  <sheetPr>
    <tabColor rgb="FFF19F1F"/>
    <pageSetUpPr fitToPage="1"/>
  </sheetPr>
  <dimension ref="A1:L156"/>
  <sheetViews>
    <sheetView showGridLines="0" zoomScale="85" zoomScaleNormal="85" workbookViewId="0">
      <selection activeCell="B8" sqref="B8"/>
    </sheetView>
  </sheetViews>
  <sheetFormatPr defaultColWidth="0" defaultRowHeight="15" zeroHeight="1"/>
  <cols>
    <col min="1" max="1" width="3.7109375" customWidth="1"/>
    <col min="2" max="5" width="10.28515625" customWidth="1"/>
    <col min="6" max="6" width="3.7109375" customWidth="1"/>
    <col min="7" max="8" width="30.5703125" style="36" customWidth="1"/>
    <col min="9" max="9" width="60.42578125" style="34" customWidth="1"/>
    <col min="10" max="10" width="56.140625" style="34" hidden="1" customWidth="1"/>
    <col min="11" max="11" width="50.5703125" style="20" customWidth="1"/>
    <col min="12" max="12" width="9.140625" customWidth="1"/>
    <col min="13" max="16384" width="9.140625" hidden="1"/>
  </cols>
  <sheetData>
    <row r="1" spans="2:12"/>
    <row r="2" spans="2:12"/>
    <row r="3" spans="2:12"/>
    <row r="4" spans="2:12"/>
    <row r="5" spans="2:12" ht="20.25" customHeight="1">
      <c r="B5" s="1478" t="s">
        <v>0</v>
      </c>
      <c r="C5" s="1478"/>
      <c r="D5" s="1478"/>
      <c r="E5" s="1478"/>
      <c r="G5" s="1481" t="s">
        <v>794</v>
      </c>
      <c r="H5" s="1481"/>
      <c r="I5" s="1481"/>
      <c r="J5" s="1481"/>
      <c r="K5" s="1481"/>
    </row>
    <row r="6" spans="2:12" ht="15.75" thickBot="1">
      <c r="B6" s="1479"/>
      <c r="C6" s="1479"/>
      <c r="D6" s="1479"/>
      <c r="E6" s="1479"/>
      <c r="G6" s="1481"/>
      <c r="H6" s="1481"/>
      <c r="I6" s="1481"/>
      <c r="J6" s="1481"/>
      <c r="K6" s="1481"/>
    </row>
    <row r="7" spans="2:12" ht="15.75" thickTop="1">
      <c r="G7" s="246" t="s">
        <v>1019</v>
      </c>
      <c r="H7" s="247"/>
      <c r="I7" s="249" t="s">
        <v>1463</v>
      </c>
    </row>
    <row r="8" spans="2:12">
      <c r="G8" s="246"/>
      <c r="H8" s="247"/>
      <c r="I8" s="249"/>
    </row>
    <row r="9" spans="2:12" ht="30" customHeight="1">
      <c r="G9" s="1421" t="s">
        <v>285</v>
      </c>
      <c r="H9" s="1437" t="s">
        <v>286</v>
      </c>
      <c r="I9" s="75" t="s">
        <v>287</v>
      </c>
      <c r="J9" s="74" t="s">
        <v>1010</v>
      </c>
      <c r="K9" s="74" t="s">
        <v>22</v>
      </c>
    </row>
    <row r="10" spans="2:12">
      <c r="G10" s="1442" t="s">
        <v>288</v>
      </c>
      <c r="H10" s="1438"/>
      <c r="I10" s="254"/>
      <c r="J10" s="254"/>
      <c r="K10" s="255"/>
    </row>
    <row r="11" spans="2:12" ht="25.5">
      <c r="G11" s="1423"/>
      <c r="H11" s="1439" t="s">
        <v>289</v>
      </c>
      <c r="I11" s="253" t="s">
        <v>290</v>
      </c>
      <c r="J11" s="253"/>
      <c r="K11" s="253" t="s">
        <v>1421</v>
      </c>
      <c r="L11" s="1453"/>
    </row>
    <row r="12" spans="2:12" ht="38.25">
      <c r="G12" s="1423"/>
      <c r="H12" s="1439" t="s">
        <v>291</v>
      </c>
      <c r="I12" s="253" t="s">
        <v>292</v>
      </c>
      <c r="J12" s="253"/>
      <c r="K12" s="256" t="s">
        <v>1436</v>
      </c>
    </row>
    <row r="13" spans="2:12">
      <c r="G13" s="1442" t="s">
        <v>293</v>
      </c>
      <c r="H13" s="1438"/>
      <c r="I13" s="254"/>
      <c r="J13" s="254"/>
      <c r="K13" s="255"/>
    </row>
    <row r="14" spans="2:12" ht="50.25" customHeight="1">
      <c r="G14" s="1423"/>
      <c r="H14" s="1439" t="s">
        <v>294</v>
      </c>
      <c r="I14" s="253" t="s">
        <v>1020</v>
      </c>
      <c r="J14" s="253"/>
      <c r="K14" s="253" t="s">
        <v>1472</v>
      </c>
      <c r="L14" s="249"/>
    </row>
    <row r="15" spans="2:12">
      <c r="G15" s="1442" t="s">
        <v>295</v>
      </c>
      <c r="H15" s="1438"/>
      <c r="I15" s="254"/>
      <c r="J15" s="254"/>
      <c r="K15" s="255"/>
    </row>
    <row r="16" spans="2:12" ht="38.25">
      <c r="G16" s="1423"/>
      <c r="H16" s="1439" t="s">
        <v>296</v>
      </c>
      <c r="I16" s="253" t="s">
        <v>297</v>
      </c>
      <c r="J16" s="253"/>
      <c r="K16" s="253" t="s">
        <v>1471</v>
      </c>
      <c r="L16" s="249"/>
    </row>
    <row r="17" spans="7:12">
      <c r="G17" s="1442" t="s">
        <v>298</v>
      </c>
      <c r="H17" s="1438"/>
      <c r="I17" s="254"/>
      <c r="J17" s="254"/>
      <c r="K17" s="255"/>
    </row>
    <row r="18" spans="7:12" ht="38.25">
      <c r="G18" s="1423"/>
      <c r="H18" s="1439" t="s">
        <v>299</v>
      </c>
      <c r="I18" s="253" t="s">
        <v>300</v>
      </c>
      <c r="J18" s="253"/>
      <c r="K18" s="1485" t="s">
        <v>1440</v>
      </c>
      <c r="L18" s="1453"/>
    </row>
    <row r="19" spans="7:12" ht="25.5">
      <c r="G19" s="1423"/>
      <c r="H19" s="1439" t="s">
        <v>301</v>
      </c>
      <c r="I19" s="253" t="s">
        <v>302</v>
      </c>
      <c r="J19" s="253"/>
      <c r="K19" s="1485"/>
    </row>
    <row r="20" spans="7:12">
      <c r="G20" s="1442" t="s">
        <v>303</v>
      </c>
      <c r="H20" s="1438"/>
      <c r="I20" s="254"/>
      <c r="J20" s="254"/>
      <c r="K20" s="255"/>
    </row>
    <row r="21" spans="7:12">
      <c r="G21" s="1423"/>
      <c r="H21" s="1439" t="s">
        <v>304</v>
      </c>
      <c r="I21" s="253" t="s">
        <v>305</v>
      </c>
      <c r="J21" s="253"/>
      <c r="K21" s="256"/>
    </row>
    <row r="22" spans="7:12" ht="24" customHeight="1">
      <c r="G22" s="1423"/>
      <c r="H22" s="1439" t="s">
        <v>306</v>
      </c>
      <c r="I22" s="253" t="s">
        <v>307</v>
      </c>
      <c r="J22" s="253"/>
      <c r="K22" s="1485" t="s">
        <v>1441</v>
      </c>
      <c r="L22" s="1453"/>
    </row>
    <row r="23" spans="7:12" ht="15" customHeight="1">
      <c r="G23" s="1423"/>
      <c r="H23" s="1439" t="s">
        <v>308</v>
      </c>
      <c r="I23" s="253" t="s">
        <v>309</v>
      </c>
      <c r="J23" s="253"/>
      <c r="K23" s="1485"/>
    </row>
    <row r="24" spans="7:12" ht="15" customHeight="1">
      <c r="G24" s="1423"/>
      <c r="H24" s="1439" t="s">
        <v>310</v>
      </c>
      <c r="I24" s="253" t="s">
        <v>311</v>
      </c>
      <c r="J24" s="253"/>
      <c r="K24" s="1485" t="s">
        <v>1442</v>
      </c>
    </row>
    <row r="25" spans="7:12" ht="15" customHeight="1">
      <c r="G25" s="1423"/>
      <c r="H25" s="1439" t="s">
        <v>312</v>
      </c>
      <c r="I25" s="253" t="s">
        <v>313</v>
      </c>
      <c r="J25" s="253"/>
      <c r="K25" s="1485"/>
      <c r="L25" s="1453"/>
    </row>
    <row r="26" spans="7:12" ht="15" customHeight="1">
      <c r="G26" s="1423"/>
      <c r="H26" s="1439" t="s">
        <v>314</v>
      </c>
      <c r="I26" s="253" t="s">
        <v>315</v>
      </c>
      <c r="J26" s="253"/>
      <c r="K26" s="1485"/>
    </row>
    <row r="27" spans="7:12" ht="15" customHeight="1">
      <c r="G27" s="1423"/>
      <c r="H27" s="1439" t="s">
        <v>316</v>
      </c>
      <c r="I27" s="253" t="s">
        <v>317</v>
      </c>
      <c r="J27" s="253"/>
      <c r="K27" s="1485"/>
    </row>
    <row r="28" spans="7:12">
      <c r="G28" s="1442" t="s">
        <v>318</v>
      </c>
      <c r="H28" s="1438"/>
      <c r="I28" s="254"/>
      <c r="J28" s="254"/>
      <c r="K28" s="255"/>
    </row>
    <row r="29" spans="7:12" ht="25.5">
      <c r="G29" s="1423"/>
      <c r="H29" s="1439" t="s">
        <v>319</v>
      </c>
      <c r="I29" s="253" t="s">
        <v>320</v>
      </c>
      <c r="J29" s="253"/>
      <c r="K29" s="253" t="s">
        <v>1443</v>
      </c>
      <c r="L29" s="1453"/>
    </row>
    <row r="30" spans="7:12" ht="51">
      <c r="G30" s="1423"/>
      <c r="H30" s="1439" t="s">
        <v>321</v>
      </c>
      <c r="I30" s="253" t="s">
        <v>322</v>
      </c>
      <c r="J30" s="253" t="s">
        <v>323</v>
      </c>
      <c r="K30" s="256"/>
    </row>
    <row r="31" spans="7:12" ht="36.75" customHeight="1">
      <c r="G31" s="1423"/>
      <c r="H31" s="1439" t="s">
        <v>324</v>
      </c>
      <c r="I31" s="253" t="s">
        <v>325</v>
      </c>
      <c r="J31" s="253" t="s">
        <v>326</v>
      </c>
      <c r="K31" s="256"/>
    </row>
    <row r="32" spans="7:12">
      <c r="G32" s="1442" t="s">
        <v>327</v>
      </c>
      <c r="H32" s="1438"/>
      <c r="I32" s="254"/>
      <c r="J32" s="254"/>
      <c r="K32" s="255"/>
    </row>
    <row r="33" spans="7:12" ht="25.5">
      <c r="G33" s="1423"/>
      <c r="H33" s="1439" t="s">
        <v>328</v>
      </c>
      <c r="I33" s="253" t="s">
        <v>329</v>
      </c>
      <c r="J33" s="253" t="s">
        <v>330</v>
      </c>
      <c r="K33" s="256"/>
    </row>
    <row r="34" spans="7:12" ht="25.5">
      <c r="G34" s="1423"/>
      <c r="H34" s="1439" t="s">
        <v>331</v>
      </c>
      <c r="I34" s="253" t="s">
        <v>332</v>
      </c>
      <c r="J34" s="253" t="s">
        <v>333</v>
      </c>
      <c r="K34" s="256"/>
    </row>
    <row r="35" spans="7:12" ht="38.25">
      <c r="G35" s="1423"/>
      <c r="H35" s="1439" t="s">
        <v>334</v>
      </c>
      <c r="I35" s="253" t="s">
        <v>335</v>
      </c>
      <c r="J35" s="253" t="s">
        <v>1016</v>
      </c>
      <c r="K35" s="256"/>
    </row>
    <row r="36" spans="7:12">
      <c r="G36" s="1442" t="s">
        <v>336</v>
      </c>
      <c r="H36" s="1438"/>
      <c r="I36" s="254"/>
      <c r="J36" s="254"/>
      <c r="K36" s="255"/>
    </row>
    <row r="37" spans="7:12" ht="38.25">
      <c r="G37" s="1423"/>
      <c r="H37" s="1439" t="s">
        <v>337</v>
      </c>
      <c r="I37" s="253" t="s">
        <v>338</v>
      </c>
      <c r="J37" s="253"/>
      <c r="K37" s="253" t="s">
        <v>1473</v>
      </c>
      <c r="L37" s="249"/>
    </row>
    <row r="38" spans="7:12" ht="25.5">
      <c r="G38" s="1423"/>
      <c r="H38" s="1439" t="s">
        <v>339</v>
      </c>
      <c r="I38" s="253" t="s">
        <v>340</v>
      </c>
      <c r="J38" s="253"/>
      <c r="K38" s="253" t="s">
        <v>1431</v>
      </c>
      <c r="L38" s="1453"/>
    </row>
    <row r="39" spans="7:12">
      <c r="G39" s="1442" t="s">
        <v>341</v>
      </c>
      <c r="H39" s="1438"/>
      <c r="I39" s="254"/>
      <c r="J39" s="254"/>
      <c r="K39" s="255"/>
    </row>
    <row r="40" spans="7:12" ht="15" customHeight="1">
      <c r="G40" s="1423"/>
      <c r="H40" s="1439" t="s">
        <v>342</v>
      </c>
      <c r="I40" s="253" t="s">
        <v>343</v>
      </c>
      <c r="J40" s="253" t="s">
        <v>344</v>
      </c>
      <c r="K40" s="1486" t="s">
        <v>1397</v>
      </c>
      <c r="L40" s="1453"/>
    </row>
    <row r="41" spans="7:12">
      <c r="G41" s="1423"/>
      <c r="H41" s="1439" t="s">
        <v>345</v>
      </c>
      <c r="I41" s="253" t="s">
        <v>346</v>
      </c>
      <c r="J41" s="253" t="s">
        <v>347</v>
      </c>
      <c r="K41" s="1486"/>
    </row>
    <row r="42" spans="7:12">
      <c r="G42" s="1442" t="s">
        <v>348</v>
      </c>
      <c r="H42" s="1438"/>
      <c r="I42" s="254"/>
      <c r="J42" s="254"/>
      <c r="K42" s="255"/>
    </row>
    <row r="43" spans="7:12" ht="63.75">
      <c r="G43" s="1423"/>
      <c r="H43" s="1439" t="s">
        <v>349</v>
      </c>
      <c r="I43" s="253" t="s">
        <v>350</v>
      </c>
      <c r="J43" s="253" t="s">
        <v>1017</v>
      </c>
      <c r="K43" s="1418" t="s">
        <v>1427</v>
      </c>
      <c r="L43" s="1453"/>
    </row>
    <row r="44" spans="7:12">
      <c r="G44" s="1442" t="s">
        <v>351</v>
      </c>
      <c r="H44" s="1438"/>
      <c r="I44" s="254"/>
      <c r="J44" s="254"/>
      <c r="K44" s="255"/>
    </row>
    <row r="45" spans="7:12" ht="25.5">
      <c r="G45" s="1423"/>
      <c r="H45" s="1439" t="s">
        <v>352</v>
      </c>
      <c r="I45" s="253" t="s">
        <v>353</v>
      </c>
      <c r="J45" s="253"/>
      <c r="K45" s="256"/>
    </row>
    <row r="46" spans="7:12" ht="38.25">
      <c r="G46" s="1423"/>
      <c r="H46" s="1439" t="s">
        <v>354</v>
      </c>
      <c r="I46" s="253" t="s">
        <v>355</v>
      </c>
      <c r="J46" s="253" t="s">
        <v>356</v>
      </c>
      <c r="K46" s="253" t="s">
        <v>1444</v>
      </c>
      <c r="L46" s="1453"/>
    </row>
    <row r="47" spans="7:12">
      <c r="G47" s="1442" t="s">
        <v>357</v>
      </c>
      <c r="H47" s="1438"/>
      <c r="I47" s="254"/>
      <c r="J47" s="254"/>
      <c r="K47" s="255"/>
    </row>
    <row r="48" spans="7:12" ht="165.75">
      <c r="G48" s="1423"/>
      <c r="H48" s="1439" t="s">
        <v>358</v>
      </c>
      <c r="I48" s="253" t="s">
        <v>359</v>
      </c>
      <c r="J48" s="253"/>
      <c r="K48" s="1419" t="s">
        <v>1438</v>
      </c>
      <c r="L48" s="1453"/>
    </row>
    <row r="49" spans="7:12" ht="25.5">
      <c r="G49" s="1423"/>
      <c r="H49" s="1439" t="s">
        <v>360</v>
      </c>
      <c r="I49" s="253" t="s">
        <v>361</v>
      </c>
      <c r="J49" s="253" t="s">
        <v>645</v>
      </c>
      <c r="K49" s="256" t="s">
        <v>1437</v>
      </c>
      <c r="L49" s="1453"/>
    </row>
    <row r="50" spans="7:12" ht="25.5">
      <c r="G50" s="1423"/>
      <c r="H50" s="1439" t="s">
        <v>362</v>
      </c>
      <c r="I50" s="253" t="s">
        <v>363</v>
      </c>
      <c r="J50" s="253" t="s">
        <v>1113</v>
      </c>
      <c r="K50" s="256" t="s">
        <v>1439</v>
      </c>
      <c r="L50" s="1453"/>
    </row>
    <row r="51" spans="7:12" ht="25.5">
      <c r="G51" s="1443" t="s">
        <v>364</v>
      </c>
      <c r="H51" s="1440"/>
      <c r="I51" s="1433"/>
      <c r="J51" s="1433" t="s">
        <v>1468</v>
      </c>
      <c r="K51" s="1434"/>
    </row>
    <row r="52" spans="7:12">
      <c r="G52" s="1423"/>
      <c r="H52" s="1439" t="s">
        <v>365</v>
      </c>
      <c r="I52" s="253" t="s">
        <v>366</v>
      </c>
      <c r="J52" s="253"/>
      <c r="K52" s="256"/>
    </row>
    <row r="53" spans="7:12">
      <c r="G53" s="1444"/>
      <c r="H53" s="1441" t="s">
        <v>367</v>
      </c>
      <c r="I53" s="1435" t="s">
        <v>368</v>
      </c>
      <c r="J53" s="1435"/>
      <c r="K53" s="1436" t="s">
        <v>1445</v>
      </c>
      <c r="L53" s="1453"/>
    </row>
    <row r="54" spans="7:12"/>
    <row r="117" spans="11:11" ht="75" hidden="1">
      <c r="K117" s="1452" t="s">
        <v>1470</v>
      </c>
    </row>
    <row r="137" spans="10:10" ht="30" hidden="1">
      <c r="J137" s="34" t="s">
        <v>1469</v>
      </c>
    </row>
    <row r="149" spans="10:10" ht="30" hidden="1">
      <c r="J149" s="34" t="s">
        <v>1465</v>
      </c>
    </row>
    <row r="152" spans="10:10" ht="30" hidden="1">
      <c r="J152" s="34" t="s">
        <v>1466</v>
      </c>
    </row>
    <row r="156" spans="10:10" ht="45" hidden="1">
      <c r="J156" s="34" t="s">
        <v>1467</v>
      </c>
    </row>
  </sheetData>
  <sheetProtection algorithmName="SHA-512" hashValue="waRwgX8Mes80P/K268PmsEa9BnJa2LXkuX/BGLuY+JnpDBYQOTfDn6c6ShpGab6DHxxFYKkynyjBi7wW5lCwUg==" saltValue="45FWHEMst78PIJtVvUAtww==" spinCount="100000" sheet="1" objects="1" scenarios="1"/>
  <mergeCells count="6">
    <mergeCell ref="B5:E6"/>
    <mergeCell ref="G5:K6"/>
    <mergeCell ref="K22:K23"/>
    <mergeCell ref="K24:K27"/>
    <mergeCell ref="K40:K41"/>
    <mergeCell ref="K18:K19"/>
  </mergeCells>
  <pageMargins left="0.7" right="0.7" top="0.75" bottom="0.75" header="0.3" footer="0.3"/>
  <pageSetup paperSize="8" scale="83"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34F15-A88D-4963-99FE-4991D0AEB8C3}">
  <sheetPr>
    <tabColor rgb="FFF19F1F"/>
    <pageSetUpPr fitToPage="1"/>
  </sheetPr>
  <dimension ref="A1:T156"/>
  <sheetViews>
    <sheetView showGridLines="0" zoomScale="85" zoomScaleNormal="85" workbookViewId="0">
      <selection activeCell="B8" sqref="B8"/>
    </sheetView>
  </sheetViews>
  <sheetFormatPr defaultColWidth="0" defaultRowHeight="15" zeroHeight="1"/>
  <cols>
    <col min="1" max="1" width="3.7109375" style="38" customWidth="1"/>
    <col min="2" max="5" width="10.28515625" style="38" customWidth="1"/>
    <col min="6" max="6" width="3.7109375" style="38" customWidth="1"/>
    <col min="7" max="7" width="120.7109375" style="38" customWidth="1"/>
    <col min="8" max="8" width="138.5703125" style="38" customWidth="1"/>
    <col min="9" max="9" width="9.140625" style="38" customWidth="1"/>
    <col min="10" max="20" width="0" style="38" hidden="1" customWidth="1"/>
    <col min="21" max="16384" width="9.140625" style="38" hidden="1"/>
  </cols>
  <sheetData>
    <row r="1" spans="2:19"/>
    <row r="2" spans="2:19"/>
    <row r="3" spans="2:19">
      <c r="I3"/>
      <c r="J3"/>
      <c r="K3"/>
      <c r="L3"/>
      <c r="M3"/>
      <c r="N3"/>
      <c r="O3"/>
      <c r="P3"/>
      <c r="Q3"/>
      <c r="R3"/>
      <c r="S3"/>
    </row>
    <row r="4" spans="2:19">
      <c r="I4"/>
      <c r="J4"/>
      <c r="K4"/>
      <c r="L4"/>
      <c r="M4"/>
      <c r="N4"/>
      <c r="O4"/>
      <c r="P4"/>
      <c r="Q4"/>
      <c r="R4"/>
      <c r="S4"/>
    </row>
    <row r="5" spans="2:19" ht="15" customHeight="1">
      <c r="B5" s="1478" t="s">
        <v>0</v>
      </c>
      <c r="C5" s="1478"/>
      <c r="D5" s="1478"/>
      <c r="E5" s="1478"/>
      <c r="G5" s="1481" t="s">
        <v>1110</v>
      </c>
      <c r="H5" s="1481"/>
      <c r="I5"/>
      <c r="J5"/>
      <c r="K5"/>
      <c r="L5"/>
      <c r="M5"/>
      <c r="N5"/>
      <c r="O5"/>
      <c r="P5"/>
      <c r="Q5"/>
      <c r="R5"/>
      <c r="S5"/>
    </row>
    <row r="6" spans="2:19" ht="15.75" customHeight="1" thickBot="1">
      <c r="B6" s="1479"/>
      <c r="C6" s="1479"/>
      <c r="D6" s="1479"/>
      <c r="E6" s="1479"/>
      <c r="G6" s="1481"/>
      <c r="H6" s="1481"/>
      <c r="I6"/>
      <c r="J6"/>
      <c r="K6"/>
      <c r="L6"/>
      <c r="M6"/>
      <c r="N6"/>
      <c r="O6"/>
      <c r="P6"/>
      <c r="Q6"/>
      <c r="R6"/>
      <c r="S6"/>
    </row>
    <row r="7" spans="2:19" ht="15.75" thickTop="1">
      <c r="G7" s="38" t="s">
        <v>889</v>
      </c>
      <c r="I7"/>
      <c r="J7"/>
      <c r="K7"/>
      <c r="L7"/>
      <c r="M7"/>
      <c r="N7"/>
      <c r="O7"/>
      <c r="P7"/>
      <c r="Q7"/>
      <c r="R7"/>
      <c r="S7"/>
    </row>
    <row r="8" spans="2:19">
      <c r="G8" s="38" t="s">
        <v>890</v>
      </c>
      <c r="I8"/>
      <c r="J8"/>
      <c r="K8"/>
      <c r="L8"/>
      <c r="M8"/>
      <c r="N8"/>
      <c r="O8"/>
      <c r="P8"/>
      <c r="Q8"/>
      <c r="R8"/>
      <c r="S8"/>
    </row>
    <row r="9" spans="2:19">
      <c r="G9" s="38" t="s">
        <v>1111</v>
      </c>
      <c r="I9"/>
      <c r="J9"/>
      <c r="K9"/>
      <c r="L9"/>
      <c r="M9"/>
      <c r="N9"/>
      <c r="O9"/>
      <c r="P9"/>
      <c r="Q9"/>
      <c r="R9"/>
      <c r="S9"/>
    </row>
    <row r="10" spans="2:19"/>
    <row r="11" spans="2:19" ht="18.75">
      <c r="G11" s="190" t="s">
        <v>21</v>
      </c>
      <c r="H11" s="190"/>
    </row>
    <row r="12" spans="2:19">
      <c r="G12" s="1450"/>
      <c r="H12" s="1451"/>
    </row>
    <row r="13" spans="2:19" ht="35.1" customHeight="1">
      <c r="G13" s="1491" t="s">
        <v>4</v>
      </c>
      <c r="H13" s="1491"/>
    </row>
    <row r="14" spans="2:19" ht="45" customHeight="1">
      <c r="G14" s="1446" t="s">
        <v>823</v>
      </c>
      <c r="H14" s="1487" t="s">
        <v>1115</v>
      </c>
    </row>
    <row r="15" spans="2:19" ht="45" customHeight="1">
      <c r="G15" s="1447" t="s">
        <v>824</v>
      </c>
      <c r="H15" s="1488"/>
    </row>
    <row r="16" spans="2:19" ht="45" customHeight="1">
      <c r="G16" s="1446" t="s">
        <v>825</v>
      </c>
      <c r="H16" s="1488"/>
    </row>
    <row r="17" spans="7:8" ht="45" customHeight="1">
      <c r="G17" s="1447" t="s">
        <v>826</v>
      </c>
      <c r="H17" s="1488"/>
    </row>
    <row r="18" spans="7:8" ht="35.1" customHeight="1">
      <c r="G18" s="1490" t="s">
        <v>827</v>
      </c>
      <c r="H18" s="1490"/>
    </row>
    <row r="19" spans="7:8" ht="45" customHeight="1">
      <c r="G19" s="1445" t="s">
        <v>828</v>
      </c>
      <c r="H19" s="1492" t="s">
        <v>1082</v>
      </c>
    </row>
    <row r="20" spans="7:8" ht="45" customHeight="1">
      <c r="G20" s="1448" t="s">
        <v>829</v>
      </c>
      <c r="H20" s="1493"/>
    </row>
    <row r="21" spans="7:8" ht="45" customHeight="1">
      <c r="G21" s="1445" t="s">
        <v>860</v>
      </c>
      <c r="H21" s="1493"/>
    </row>
    <row r="22" spans="7:8" ht="45" customHeight="1">
      <c r="G22" s="1448" t="s">
        <v>830</v>
      </c>
      <c r="H22" s="1493"/>
    </row>
    <row r="23" spans="7:8" ht="45" customHeight="1">
      <c r="G23" s="1445" t="s">
        <v>831</v>
      </c>
      <c r="H23" s="1493"/>
    </row>
    <row r="24" spans="7:8" ht="35.1" customHeight="1">
      <c r="G24" s="1490" t="s">
        <v>832</v>
      </c>
      <c r="H24" s="1490"/>
    </row>
    <row r="25" spans="7:8" ht="45" customHeight="1">
      <c r="G25" s="1445" t="s">
        <v>833</v>
      </c>
      <c r="H25" s="1487" t="s">
        <v>1116</v>
      </c>
    </row>
    <row r="26" spans="7:8" ht="45" customHeight="1">
      <c r="G26" s="1448" t="s">
        <v>834</v>
      </c>
      <c r="H26" s="1488"/>
    </row>
    <row r="27" spans="7:8" ht="45" customHeight="1">
      <c r="G27" s="1445" t="s">
        <v>835</v>
      </c>
      <c r="H27" s="1488"/>
    </row>
    <row r="28" spans="7:8" ht="45" customHeight="1">
      <c r="G28" s="1448" t="s">
        <v>836</v>
      </c>
      <c r="H28" s="1488"/>
    </row>
    <row r="29" spans="7:8" ht="45" customHeight="1">
      <c r="G29" s="1445" t="s">
        <v>837</v>
      </c>
      <c r="H29" s="1488"/>
    </row>
    <row r="30" spans="7:8" ht="35.1" customHeight="1">
      <c r="G30" s="1490" t="s">
        <v>838</v>
      </c>
      <c r="H30" s="1490"/>
    </row>
    <row r="31" spans="7:8" ht="45" customHeight="1">
      <c r="G31" s="1445" t="s">
        <v>839</v>
      </c>
      <c r="H31" s="1487" t="s">
        <v>1112</v>
      </c>
    </row>
    <row r="32" spans="7:8" ht="45" customHeight="1">
      <c r="G32" s="1448" t="s">
        <v>840</v>
      </c>
      <c r="H32" s="1488"/>
    </row>
    <row r="33" spans="7:8" ht="45" customHeight="1">
      <c r="G33" s="1445" t="s">
        <v>841</v>
      </c>
      <c r="H33" s="1488"/>
    </row>
    <row r="34" spans="7:8" ht="45" customHeight="1">
      <c r="G34" s="1449" t="s">
        <v>842</v>
      </c>
      <c r="H34" s="1489"/>
    </row>
    <row r="35" spans="7:8"/>
    <row r="36" spans="7:8"/>
    <row r="37" spans="7:8"/>
    <row r="38" spans="7:8"/>
    <row r="39" spans="7:8"/>
    <row r="40" spans="7:8"/>
    <row r="41" spans="7:8"/>
    <row r="42" spans="7:8"/>
    <row r="43" spans="7:8"/>
    <row r="44" spans="7:8"/>
    <row r="45" spans="7:8"/>
    <row r="46" spans="7:8"/>
    <row r="47" spans="7:8"/>
    <row r="48" spans="7:8"/>
    <row r="51" spans="10:10" hidden="1">
      <c r="J51" s="38" t="s">
        <v>1468</v>
      </c>
    </row>
    <row r="117" spans="11:11" ht="409.5" hidden="1">
      <c r="K117" s="52" t="s">
        <v>1470</v>
      </c>
    </row>
    <row r="137" spans="10:10" hidden="1">
      <c r="J137" s="38" t="s">
        <v>1469</v>
      </c>
    </row>
    <row r="149" spans="10:10" hidden="1">
      <c r="J149" s="38" t="s">
        <v>1465</v>
      </c>
    </row>
    <row r="152" spans="10:10" hidden="1">
      <c r="J152" s="38" t="s">
        <v>1466</v>
      </c>
    </row>
    <row r="156" spans="10:10" hidden="1">
      <c r="J156" s="38" t="s">
        <v>1467</v>
      </c>
    </row>
  </sheetData>
  <sheetProtection algorithmName="SHA-512" hashValue="+JsKDUDd276OtF90sK3bFOosXa6ERdF9Wgt5MyBfaW9UOetmplEAghF3NxWVDWHbLIojSmq3zHg9cVPay0mB9A==" saltValue="V8faqieWVJz0Atk2Zgw2KQ==" spinCount="100000" sheet="1" objects="1" scenarios="1"/>
  <mergeCells count="10">
    <mergeCell ref="H31:H34"/>
    <mergeCell ref="B5:E6"/>
    <mergeCell ref="G30:H30"/>
    <mergeCell ref="G5:H6"/>
    <mergeCell ref="G13:H13"/>
    <mergeCell ref="G18:H18"/>
    <mergeCell ref="G24:H24"/>
    <mergeCell ref="H14:H17"/>
    <mergeCell ref="H19:H23"/>
    <mergeCell ref="H25:H29"/>
  </mergeCells>
  <pageMargins left="0.7" right="0.7" top="0.75" bottom="0.75" header="0.3" footer="0.3"/>
  <pageSetup paperSize="8" scale="62"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23148-8B89-4173-9D19-F6DCB5413FED}">
  <sheetPr>
    <tabColor rgb="FF412A7C"/>
    <pageSetUpPr fitToPage="1"/>
  </sheetPr>
  <dimension ref="A1:BK129"/>
  <sheetViews>
    <sheetView showGridLines="0" zoomScale="85" zoomScaleNormal="85" workbookViewId="0">
      <selection activeCell="B9" sqref="B9"/>
    </sheetView>
  </sheetViews>
  <sheetFormatPr defaultColWidth="0" defaultRowHeight="15" zeroHeight="1"/>
  <cols>
    <col min="1" max="1" width="3.7109375" customWidth="1"/>
    <col min="2" max="5" width="10.28515625" customWidth="1"/>
    <col min="6" max="6" width="3.7109375" customWidth="1"/>
    <col min="7" max="21" width="14.28515625" customWidth="1"/>
    <col min="22" max="23" width="14.28515625" hidden="1" customWidth="1"/>
    <col min="24" max="24" width="10.28515625" hidden="1" customWidth="1"/>
    <col min="25" max="25" width="2.85546875" hidden="1" customWidth="1"/>
    <col min="26" max="63" width="0" hidden="1" customWidth="1"/>
    <col min="64" max="16384" width="10.28515625" hidden="1"/>
  </cols>
  <sheetData>
    <row r="1" spans="2:25" ht="15" customHeight="1">
      <c r="G1" s="52"/>
      <c r="H1" s="52"/>
      <c r="I1" s="52"/>
      <c r="J1" s="52"/>
      <c r="K1" s="52"/>
      <c r="L1" s="52"/>
      <c r="M1" s="52"/>
      <c r="N1" s="52"/>
      <c r="O1" s="52"/>
      <c r="P1" s="52"/>
      <c r="Q1" s="52"/>
      <c r="R1" s="52"/>
      <c r="S1" s="52"/>
      <c r="T1" s="52"/>
      <c r="U1" s="52"/>
    </row>
    <row r="2" spans="2:25" ht="15" customHeight="1">
      <c r="G2" s="52"/>
      <c r="H2" s="52"/>
      <c r="I2" s="52"/>
      <c r="J2" s="52"/>
      <c r="K2" s="52"/>
      <c r="L2" s="52"/>
      <c r="M2" s="52"/>
      <c r="N2" s="52"/>
      <c r="O2" s="52"/>
      <c r="P2" s="52"/>
      <c r="Q2" s="52"/>
      <c r="R2" s="52"/>
      <c r="S2" s="52"/>
      <c r="T2" s="52"/>
      <c r="U2" s="52"/>
    </row>
    <row r="3" spans="2:25" ht="15" customHeight="1">
      <c r="G3" s="52"/>
      <c r="H3" s="52"/>
      <c r="I3" s="52"/>
      <c r="J3" s="52"/>
      <c r="K3" s="52"/>
      <c r="L3" s="52"/>
      <c r="M3" s="52"/>
      <c r="N3" s="52"/>
      <c r="O3" s="52"/>
      <c r="P3" s="52"/>
      <c r="Q3" s="52"/>
      <c r="R3" s="52"/>
      <c r="S3" s="52"/>
      <c r="T3" s="52"/>
      <c r="U3" s="52"/>
    </row>
    <row r="4" spans="2:25" ht="15" customHeight="1">
      <c r="B4" s="3"/>
      <c r="C4" s="3"/>
      <c r="D4" s="3"/>
      <c r="E4" s="3"/>
      <c r="G4" s="52"/>
      <c r="H4" s="52"/>
      <c r="I4" s="52"/>
      <c r="J4" s="52"/>
      <c r="K4" s="52"/>
      <c r="L4" s="52"/>
      <c r="M4" s="52"/>
      <c r="N4" s="52"/>
      <c r="O4" s="52"/>
      <c r="P4" s="52"/>
      <c r="Q4" s="52"/>
      <c r="R4" s="52"/>
      <c r="S4" s="52"/>
      <c r="T4" s="52"/>
      <c r="U4" s="52"/>
    </row>
    <row r="5" spans="2:25">
      <c r="B5" s="1358"/>
      <c r="C5" s="1358"/>
      <c r="D5" s="1358"/>
      <c r="E5" s="1358"/>
      <c r="F5" s="38"/>
      <c r="G5" s="1358"/>
      <c r="H5" s="1358"/>
      <c r="I5" s="1358"/>
      <c r="J5" s="1358"/>
      <c r="K5" s="1361"/>
      <c r="L5" s="1361"/>
      <c r="M5" s="1361"/>
      <c r="N5" s="1361"/>
      <c r="O5" s="1361"/>
      <c r="P5" s="1361"/>
      <c r="Q5" s="1361"/>
      <c r="R5" s="1361"/>
      <c r="S5" s="1361"/>
      <c r="T5" s="1361"/>
      <c r="U5" s="1361"/>
      <c r="Y5" s="3"/>
    </row>
    <row r="6" spans="2:25" ht="20.25">
      <c r="B6" s="1495" t="s">
        <v>0</v>
      </c>
      <c r="C6" s="1495"/>
      <c r="D6" s="1495"/>
      <c r="E6" s="1495"/>
      <c r="F6" s="38"/>
      <c r="G6" s="1357" t="s">
        <v>369</v>
      </c>
      <c r="H6" s="1358"/>
      <c r="I6" s="1358"/>
      <c r="J6" s="1358"/>
      <c r="K6" s="1361"/>
      <c r="L6" s="1361"/>
      <c r="M6" s="1361"/>
      <c r="N6" s="1361"/>
      <c r="O6" s="1361"/>
      <c r="P6" s="1361"/>
      <c r="Q6" s="1361"/>
      <c r="R6" s="1361"/>
      <c r="S6" s="1361"/>
      <c r="T6" s="1361"/>
      <c r="U6" s="1361"/>
      <c r="Y6" s="3"/>
    </row>
    <row r="7" spans="2:25" ht="15.75" thickBot="1">
      <c r="B7" s="1360"/>
      <c r="C7" s="1360"/>
      <c r="D7" s="1360"/>
      <c r="E7" s="1360"/>
      <c r="F7" s="38"/>
      <c r="G7" s="1362"/>
      <c r="H7" s="1362"/>
      <c r="I7" s="1362"/>
      <c r="J7" s="1362"/>
      <c r="K7" s="1363"/>
      <c r="L7" s="1363"/>
      <c r="M7" s="1363"/>
      <c r="N7" s="1363"/>
      <c r="O7" s="1363"/>
      <c r="P7" s="1363"/>
      <c r="Q7" s="1363"/>
      <c r="R7" s="1363"/>
      <c r="S7" s="1363"/>
      <c r="T7" s="1363"/>
      <c r="U7" s="1363"/>
      <c r="Y7" s="3"/>
    </row>
    <row r="8" spans="2:25" ht="20.100000000000001" customHeight="1">
      <c r="B8" s="38"/>
      <c r="C8" s="38"/>
      <c r="D8" s="38"/>
      <c r="E8" s="38"/>
      <c r="F8" s="38"/>
      <c r="G8" s="38"/>
      <c r="H8" s="106"/>
      <c r="I8" s="106"/>
      <c r="J8" s="106"/>
      <c r="K8" s="106"/>
      <c r="L8" s="106"/>
      <c r="M8" s="106"/>
      <c r="N8" s="106"/>
      <c r="O8" s="106"/>
      <c r="P8" s="106"/>
      <c r="Q8" s="106"/>
      <c r="R8" s="106"/>
      <c r="S8" s="106"/>
      <c r="T8" s="106"/>
      <c r="U8" s="106"/>
      <c r="Y8" s="3"/>
    </row>
    <row r="9" spans="2:25" ht="20.100000000000001" customHeight="1">
      <c r="G9" s="106"/>
      <c r="H9" s="106"/>
      <c r="I9" s="106"/>
      <c r="J9" s="106"/>
      <c r="K9" s="106"/>
      <c r="L9" s="106"/>
      <c r="M9" s="106"/>
      <c r="N9" s="106"/>
      <c r="O9" s="106"/>
      <c r="P9" s="106"/>
      <c r="Q9" s="106"/>
      <c r="R9" s="106"/>
      <c r="S9" s="106"/>
      <c r="T9" s="106"/>
      <c r="U9" s="106"/>
      <c r="Y9" s="3"/>
    </row>
    <row r="10" spans="2:25" ht="20.100000000000001" customHeight="1">
      <c r="G10" s="106"/>
      <c r="H10" s="106"/>
      <c r="I10" s="106"/>
      <c r="J10" s="106"/>
      <c r="K10" s="106"/>
      <c r="L10" s="106"/>
      <c r="M10" s="106"/>
      <c r="N10" s="106"/>
      <c r="O10" s="106"/>
      <c r="P10" s="106"/>
      <c r="Q10" s="106"/>
      <c r="R10" s="106"/>
      <c r="S10" s="106"/>
      <c r="T10" s="106"/>
      <c r="U10" s="106"/>
      <c r="Y10" s="3"/>
    </row>
    <row r="11" spans="2:25" ht="20.100000000000001" customHeight="1">
      <c r="G11" s="106"/>
      <c r="H11" s="106"/>
      <c r="I11" s="106"/>
      <c r="J11" s="106"/>
      <c r="K11" s="106"/>
      <c r="L11" s="106"/>
      <c r="M11" s="106"/>
      <c r="N11" s="106"/>
      <c r="O11" s="106"/>
      <c r="P11" s="106"/>
      <c r="Q11" s="106"/>
      <c r="R11" s="106"/>
      <c r="S11" s="106"/>
      <c r="T11" s="106"/>
      <c r="U11" s="106"/>
      <c r="Y11" s="3"/>
    </row>
    <row r="12" spans="2:25" ht="20.100000000000001" customHeight="1">
      <c r="G12" s="106"/>
      <c r="H12" s="106"/>
      <c r="I12" s="106"/>
      <c r="J12" s="106"/>
      <c r="K12" s="106"/>
      <c r="L12" s="106"/>
      <c r="M12" s="106"/>
      <c r="N12" s="106"/>
      <c r="O12" s="106"/>
      <c r="P12" s="106"/>
      <c r="Q12" s="106"/>
      <c r="R12" s="106"/>
      <c r="S12" s="106"/>
      <c r="T12" s="106"/>
      <c r="U12" s="106"/>
      <c r="Y12" s="3"/>
    </row>
    <row r="13" spans="2:25" ht="20.100000000000001" customHeight="1">
      <c r="G13" s="106"/>
      <c r="H13" s="106"/>
      <c r="I13" s="106"/>
      <c r="J13" s="106"/>
      <c r="K13" s="106"/>
      <c r="L13" s="106"/>
      <c r="M13" s="106"/>
      <c r="N13" s="106"/>
      <c r="O13" s="106"/>
      <c r="P13" s="106"/>
      <c r="Q13" s="106"/>
      <c r="R13" s="106"/>
      <c r="S13" s="106"/>
      <c r="T13" s="106"/>
      <c r="U13" s="106"/>
      <c r="Y13" s="3"/>
    </row>
    <row r="14" spans="2:25" ht="20.100000000000001" customHeight="1">
      <c r="G14" s="106"/>
      <c r="H14" s="106"/>
      <c r="I14" s="106"/>
      <c r="J14" s="106"/>
      <c r="K14" s="106"/>
      <c r="L14" s="106"/>
      <c r="M14" s="106"/>
      <c r="N14" s="106"/>
      <c r="O14" s="106"/>
      <c r="P14" s="106"/>
      <c r="Q14" s="106"/>
      <c r="R14" s="106"/>
      <c r="S14" s="106"/>
      <c r="T14" s="106"/>
      <c r="U14" s="106"/>
      <c r="Y14" s="3"/>
    </row>
    <row r="15" spans="2:25" ht="20.100000000000001" customHeight="1">
      <c r="G15" s="106"/>
      <c r="H15" s="106"/>
      <c r="I15" s="106"/>
      <c r="J15" s="106"/>
      <c r="K15" s="106"/>
      <c r="L15" s="106"/>
      <c r="M15" s="106"/>
      <c r="N15" s="106"/>
      <c r="O15" s="106"/>
      <c r="P15" s="106"/>
      <c r="Q15" s="106"/>
      <c r="R15" s="106"/>
      <c r="S15" s="106"/>
      <c r="T15" s="106"/>
      <c r="U15" s="106"/>
      <c r="W15" s="3"/>
      <c r="Y15" s="3"/>
    </row>
    <row r="16" spans="2:25" ht="20.100000000000001" customHeight="1">
      <c r="G16" s="106"/>
      <c r="H16" s="106"/>
      <c r="I16" s="106"/>
      <c r="J16" s="106"/>
      <c r="K16" s="106"/>
      <c r="L16" s="106"/>
      <c r="M16" s="106"/>
      <c r="N16" s="106"/>
      <c r="O16" s="106"/>
      <c r="P16" s="106"/>
      <c r="Q16" s="106"/>
      <c r="R16" s="106"/>
      <c r="S16" s="106"/>
      <c r="T16" s="106"/>
      <c r="U16" s="106"/>
      <c r="W16" s="3"/>
      <c r="Y16" s="3"/>
    </row>
    <row r="17" spans="7:25" ht="20.100000000000001" customHeight="1">
      <c r="G17" s="106"/>
      <c r="H17" s="106"/>
      <c r="I17" s="106"/>
      <c r="J17" s="106"/>
      <c r="K17" s="106"/>
      <c r="L17" s="106"/>
      <c r="M17" s="106"/>
      <c r="N17" s="106"/>
      <c r="O17" s="106"/>
      <c r="P17" s="106"/>
      <c r="Q17" s="106"/>
      <c r="R17" s="106"/>
      <c r="S17" s="106"/>
      <c r="T17" s="106"/>
      <c r="U17" s="106"/>
      <c r="W17" s="3"/>
      <c r="Y17" s="3"/>
    </row>
    <row r="18" spans="7:25" ht="20.100000000000001" customHeight="1">
      <c r="G18" s="106"/>
      <c r="H18" s="106"/>
      <c r="I18" s="106"/>
      <c r="J18" s="106"/>
      <c r="K18" s="106"/>
      <c r="L18" s="106"/>
      <c r="M18" s="106"/>
      <c r="N18" s="106"/>
      <c r="O18" s="106"/>
      <c r="P18" s="106"/>
      <c r="Q18" s="106"/>
      <c r="R18" s="106"/>
      <c r="S18" s="106"/>
      <c r="T18" s="106"/>
      <c r="U18" s="106"/>
      <c r="W18" s="3"/>
      <c r="Y18" s="3"/>
    </row>
    <row r="19" spans="7:25" ht="20.100000000000001" customHeight="1">
      <c r="G19" s="106"/>
      <c r="H19" s="106"/>
      <c r="I19" s="106"/>
      <c r="J19" s="106"/>
      <c r="K19" s="106"/>
      <c r="L19" s="106"/>
      <c r="M19" s="106"/>
      <c r="N19" s="106"/>
      <c r="O19" s="106"/>
      <c r="P19" s="106"/>
      <c r="Q19" s="106"/>
      <c r="R19" s="106"/>
      <c r="S19" s="106"/>
      <c r="T19" s="106"/>
      <c r="U19" s="106"/>
      <c r="W19" s="3"/>
      <c r="Y19" s="3"/>
    </row>
    <row r="20" spans="7:25" ht="20.100000000000001" customHeight="1">
      <c r="G20" s="106"/>
      <c r="H20" s="106"/>
      <c r="I20" s="106"/>
      <c r="J20" s="106"/>
      <c r="K20" s="106"/>
      <c r="L20" s="106"/>
      <c r="M20" s="106"/>
      <c r="N20" s="106"/>
      <c r="O20" s="106"/>
      <c r="P20" s="106"/>
      <c r="Q20" s="106"/>
      <c r="R20" s="106"/>
      <c r="S20" s="106"/>
      <c r="T20" s="106"/>
      <c r="U20" s="106"/>
      <c r="W20" s="3"/>
      <c r="Y20" s="3"/>
    </row>
    <row r="21" spans="7:25" ht="20.100000000000001" customHeight="1">
      <c r="G21" s="106"/>
      <c r="H21" s="106"/>
      <c r="I21" s="106"/>
      <c r="J21" s="106"/>
      <c r="K21" s="106"/>
      <c r="L21" s="106"/>
      <c r="M21" s="106"/>
      <c r="N21" s="106"/>
      <c r="O21" s="106"/>
      <c r="P21" s="106"/>
      <c r="Q21" s="106"/>
      <c r="R21" s="106"/>
      <c r="S21" s="106"/>
      <c r="T21" s="106"/>
      <c r="U21" s="106"/>
      <c r="W21" s="3"/>
      <c r="Y21" s="3"/>
    </row>
    <row r="22" spans="7:25" ht="20.100000000000001" customHeight="1">
      <c r="G22" s="106"/>
      <c r="H22" s="106"/>
      <c r="I22" s="106"/>
      <c r="J22" s="106"/>
      <c r="K22" s="106"/>
      <c r="L22" s="106"/>
      <c r="M22" s="106"/>
      <c r="N22" s="106"/>
      <c r="O22" s="106"/>
      <c r="P22" s="106"/>
      <c r="Q22" s="106"/>
      <c r="R22" s="106"/>
      <c r="S22" s="106"/>
      <c r="T22" s="106"/>
      <c r="U22" s="106"/>
      <c r="W22" s="3"/>
      <c r="Y22" s="3"/>
    </row>
    <row r="23" spans="7:25" ht="20.100000000000001" customHeight="1">
      <c r="G23" s="106"/>
      <c r="H23" s="106"/>
      <c r="I23" s="106"/>
      <c r="J23" s="106"/>
      <c r="K23" s="106"/>
      <c r="L23" s="106"/>
      <c r="M23" s="106"/>
      <c r="N23" s="106"/>
      <c r="O23" s="106"/>
      <c r="P23" s="106"/>
      <c r="Q23" s="106"/>
      <c r="R23" s="106"/>
      <c r="S23" s="106"/>
      <c r="T23" s="106"/>
      <c r="U23" s="106"/>
      <c r="W23" s="3"/>
      <c r="Y23" s="3"/>
    </row>
    <row r="24" spans="7:25" ht="20.100000000000001" customHeight="1">
      <c r="G24" s="106"/>
      <c r="H24" s="106"/>
      <c r="I24" s="106"/>
      <c r="J24" s="106"/>
      <c r="K24" s="106"/>
      <c r="L24" s="106"/>
      <c r="M24" s="106"/>
      <c r="N24" s="106"/>
      <c r="O24" s="106"/>
      <c r="P24" s="106"/>
      <c r="Q24" s="106"/>
      <c r="R24" s="106"/>
      <c r="S24" s="106"/>
      <c r="T24" s="106"/>
      <c r="U24" s="106"/>
      <c r="W24" s="3"/>
      <c r="Y24" s="3"/>
    </row>
    <row r="25" spans="7:25" ht="20.100000000000001" customHeight="1">
      <c r="G25" s="106"/>
      <c r="H25" s="106"/>
      <c r="I25" s="106"/>
      <c r="J25" s="106"/>
      <c r="K25" s="106"/>
      <c r="L25" s="106"/>
      <c r="M25" s="106"/>
      <c r="N25" s="106"/>
      <c r="O25" s="106"/>
      <c r="P25" s="106"/>
      <c r="Q25" s="106"/>
      <c r="R25" s="106"/>
      <c r="S25" s="106"/>
      <c r="T25" s="106"/>
      <c r="U25" s="106"/>
    </row>
    <row r="26" spans="7:25" ht="20.100000000000001" customHeight="1">
      <c r="G26" s="106"/>
      <c r="H26" s="106"/>
      <c r="I26" s="106"/>
      <c r="J26" s="106"/>
      <c r="K26" s="106"/>
      <c r="L26" s="106"/>
      <c r="M26" s="106"/>
      <c r="N26" s="106"/>
      <c r="O26" s="106"/>
      <c r="P26" s="106"/>
      <c r="Q26" s="106"/>
      <c r="R26" s="106"/>
      <c r="S26" s="106"/>
      <c r="T26" s="106"/>
      <c r="U26" s="106"/>
      <c r="W26" s="17"/>
    </row>
    <row r="27" spans="7:25" ht="20.100000000000001" customHeight="1">
      <c r="G27" s="106"/>
      <c r="H27" s="106"/>
      <c r="I27" s="106"/>
      <c r="J27" s="106"/>
      <c r="K27" s="106"/>
      <c r="L27" s="106"/>
      <c r="M27" s="106"/>
      <c r="N27" s="106"/>
      <c r="O27" s="106"/>
      <c r="P27" s="106"/>
      <c r="Q27" s="106"/>
      <c r="R27" s="106"/>
      <c r="S27" s="106"/>
      <c r="T27" s="106"/>
      <c r="U27" s="106"/>
      <c r="W27" s="17"/>
    </row>
    <row r="28" spans="7:25" ht="20.100000000000001" customHeight="1">
      <c r="G28" s="106"/>
      <c r="H28" s="106"/>
      <c r="I28" s="106"/>
      <c r="J28" s="106"/>
      <c r="K28" s="106"/>
      <c r="L28" s="106"/>
      <c r="M28" s="106"/>
      <c r="N28" s="106"/>
      <c r="O28" s="106"/>
      <c r="P28" s="106"/>
      <c r="Q28" s="106"/>
      <c r="R28" s="106"/>
      <c r="S28" s="106"/>
      <c r="T28" s="106"/>
      <c r="U28" s="106"/>
      <c r="Y28" s="65"/>
    </row>
    <row r="29" spans="7:25" ht="20.100000000000001" customHeight="1">
      <c r="G29" s="106"/>
      <c r="H29" s="106"/>
      <c r="I29" s="106"/>
      <c r="J29" s="106"/>
      <c r="K29" s="106"/>
      <c r="L29" s="106"/>
      <c r="M29" s="106"/>
      <c r="N29" s="106"/>
      <c r="O29" s="106"/>
      <c r="P29" s="106"/>
      <c r="Q29" s="106"/>
      <c r="R29" s="106"/>
      <c r="S29" s="106"/>
      <c r="T29" s="106"/>
      <c r="U29" s="106"/>
    </row>
    <row r="30" spans="7:25" ht="20.100000000000001" customHeight="1">
      <c r="G30" s="106"/>
      <c r="H30" s="106"/>
      <c r="I30" s="106"/>
      <c r="J30" s="106"/>
      <c r="K30" s="106"/>
      <c r="L30" s="106"/>
      <c r="M30" s="106"/>
      <c r="N30" s="106"/>
      <c r="O30" s="106"/>
      <c r="P30" s="106"/>
      <c r="Q30" s="106"/>
      <c r="R30" s="106"/>
      <c r="S30" s="106"/>
      <c r="T30" s="106"/>
      <c r="U30" s="106"/>
    </row>
    <row r="31" spans="7:25" ht="20.100000000000001" customHeight="1">
      <c r="G31" s="106"/>
      <c r="H31" s="106"/>
      <c r="I31" s="106"/>
      <c r="J31" s="106"/>
      <c r="K31" s="106"/>
      <c r="L31" s="106"/>
      <c r="M31" s="106"/>
      <c r="N31" s="106"/>
      <c r="O31" s="106"/>
      <c r="P31" s="106"/>
      <c r="Q31" s="106"/>
      <c r="R31" s="106"/>
      <c r="S31" s="106"/>
      <c r="T31" s="106"/>
      <c r="U31" s="106"/>
    </row>
    <row r="32" spans="7:25" ht="20.100000000000001" customHeight="1">
      <c r="G32" s="106"/>
      <c r="H32" s="106"/>
      <c r="I32" s="106"/>
      <c r="J32" s="106"/>
      <c r="K32" s="106"/>
      <c r="L32" s="106"/>
      <c r="M32" s="106"/>
      <c r="N32" s="106"/>
      <c r="O32" s="106"/>
      <c r="P32" s="106"/>
      <c r="Q32" s="106"/>
      <c r="R32" s="106"/>
      <c r="S32" s="106"/>
      <c r="T32" s="106"/>
      <c r="U32" s="106"/>
    </row>
    <row r="33" spans="7:21" ht="20.100000000000001" customHeight="1">
      <c r="G33" s="106"/>
      <c r="H33" s="106"/>
      <c r="I33" s="106"/>
      <c r="J33" s="106"/>
      <c r="K33" s="106"/>
      <c r="L33" s="106"/>
      <c r="M33" s="106"/>
      <c r="N33" s="106"/>
      <c r="O33" s="106"/>
      <c r="P33" s="106"/>
      <c r="Q33" s="106"/>
      <c r="R33" s="106"/>
      <c r="S33" s="106"/>
      <c r="T33" s="106"/>
      <c r="U33" s="106"/>
    </row>
    <row r="34" spans="7:21" ht="20.100000000000001" customHeight="1">
      <c r="G34" s="106"/>
      <c r="H34" s="106"/>
      <c r="I34" s="106"/>
      <c r="J34" s="106"/>
      <c r="K34" s="106"/>
      <c r="L34" s="106"/>
      <c r="M34" s="106"/>
      <c r="N34" s="106"/>
      <c r="O34" s="106"/>
      <c r="P34" s="106"/>
      <c r="Q34" s="106"/>
      <c r="R34" s="106"/>
      <c r="S34" s="106"/>
      <c r="T34" s="106"/>
      <c r="U34" s="106"/>
    </row>
    <row r="35" spans="7:21" ht="20.100000000000001" customHeight="1">
      <c r="G35" s="106"/>
      <c r="H35" s="106"/>
      <c r="I35" s="106"/>
      <c r="J35" s="106"/>
      <c r="K35" s="106"/>
      <c r="L35" s="106"/>
      <c r="M35" s="106"/>
      <c r="N35" s="106"/>
      <c r="O35" s="106"/>
      <c r="P35" s="106"/>
      <c r="Q35" s="106"/>
      <c r="R35" s="106"/>
      <c r="S35" s="106"/>
      <c r="T35" s="106"/>
      <c r="U35" s="106"/>
    </row>
    <row r="36" spans="7:21" ht="20.100000000000001" customHeight="1">
      <c r="G36" s="106"/>
      <c r="H36" s="106"/>
      <c r="I36" s="106"/>
      <c r="J36" s="106"/>
      <c r="K36" s="106"/>
      <c r="L36" s="106"/>
      <c r="M36" s="106"/>
      <c r="N36" s="106"/>
      <c r="O36" s="106"/>
      <c r="P36" s="106"/>
      <c r="Q36" s="106"/>
      <c r="R36" s="106"/>
      <c r="S36" s="106"/>
      <c r="T36" s="106"/>
      <c r="U36" s="106"/>
    </row>
    <row r="37" spans="7:21" ht="20.100000000000001" customHeight="1">
      <c r="G37" s="106"/>
      <c r="H37" s="106"/>
      <c r="I37" s="106"/>
      <c r="J37" s="106"/>
      <c r="K37" s="106"/>
      <c r="L37" s="106"/>
      <c r="M37" s="106"/>
      <c r="N37" s="106"/>
      <c r="O37" s="106"/>
      <c r="P37" s="106"/>
      <c r="Q37" s="106"/>
      <c r="R37" s="106"/>
      <c r="S37" s="106"/>
      <c r="T37" s="106"/>
      <c r="U37" s="106"/>
    </row>
    <row r="38" spans="7:21" ht="20.100000000000001" customHeight="1">
      <c r="G38" s="106"/>
      <c r="H38" s="106"/>
      <c r="I38" s="106"/>
      <c r="J38" s="106"/>
      <c r="K38" s="106"/>
      <c r="L38" s="106"/>
      <c r="M38" s="106"/>
      <c r="N38" s="106"/>
      <c r="O38" s="106"/>
      <c r="P38" s="106"/>
      <c r="Q38" s="106"/>
      <c r="R38" s="106"/>
      <c r="S38" s="106"/>
      <c r="T38" s="106"/>
      <c r="U38" s="106"/>
    </row>
    <row r="39" spans="7:21" ht="20.100000000000001" customHeight="1">
      <c r="G39" s="106"/>
      <c r="H39" s="106"/>
      <c r="I39" s="106"/>
      <c r="J39" s="106"/>
      <c r="K39" s="106"/>
      <c r="L39" s="106"/>
      <c r="M39" s="106"/>
      <c r="N39" s="106"/>
      <c r="O39" s="106"/>
      <c r="P39" s="106"/>
      <c r="Q39" s="106"/>
      <c r="R39" s="106"/>
      <c r="S39" s="106"/>
      <c r="T39" s="106"/>
      <c r="U39" s="106"/>
    </row>
    <row r="40" spans="7:21" ht="20.100000000000001" customHeight="1">
      <c r="G40" s="106"/>
      <c r="H40" s="106"/>
      <c r="I40" s="106"/>
      <c r="J40" s="106"/>
      <c r="K40" s="106"/>
      <c r="L40" s="106"/>
      <c r="M40" s="106"/>
      <c r="N40" s="106"/>
      <c r="O40" s="106"/>
      <c r="P40" s="106"/>
      <c r="Q40" s="106"/>
      <c r="R40" s="106"/>
      <c r="S40" s="106"/>
      <c r="T40" s="106"/>
      <c r="U40" s="106"/>
    </row>
    <row r="41" spans="7:21" ht="20.100000000000001" customHeight="1">
      <c r="G41" s="106"/>
      <c r="H41" s="106"/>
      <c r="I41" s="106"/>
      <c r="J41" s="106"/>
      <c r="K41" s="106"/>
      <c r="L41" s="106"/>
      <c r="M41" s="106"/>
      <c r="N41" s="106"/>
      <c r="O41" s="106"/>
      <c r="P41" s="106"/>
      <c r="Q41" s="106"/>
      <c r="R41" s="106"/>
      <c r="S41" s="106"/>
      <c r="T41" s="106"/>
      <c r="U41" s="106"/>
    </row>
    <row r="42" spans="7:21" ht="20.100000000000001" customHeight="1">
      <c r="G42" s="106"/>
      <c r="H42" s="106"/>
      <c r="I42" s="106"/>
      <c r="J42" s="106"/>
      <c r="K42" s="106"/>
      <c r="L42" s="106"/>
      <c r="M42" s="106"/>
      <c r="N42" s="106"/>
      <c r="O42" s="106"/>
      <c r="P42" s="106"/>
      <c r="Q42" s="106"/>
      <c r="R42" s="106"/>
      <c r="S42" s="106"/>
      <c r="T42" s="106"/>
      <c r="U42" s="106"/>
    </row>
    <row r="43" spans="7:21" ht="20.100000000000001" customHeight="1">
      <c r="G43" s="106"/>
      <c r="H43" s="106"/>
      <c r="I43" s="106"/>
      <c r="J43" s="106"/>
      <c r="K43" s="106"/>
      <c r="L43" s="106"/>
      <c r="M43" s="106"/>
      <c r="N43" s="106"/>
      <c r="O43" s="106"/>
      <c r="P43" s="106"/>
      <c r="Q43" s="106"/>
      <c r="R43" s="106"/>
      <c r="S43" s="106"/>
      <c r="T43" s="106"/>
      <c r="U43" s="106"/>
    </row>
    <row r="44" spans="7:21" ht="20.100000000000001" customHeight="1">
      <c r="G44" s="106"/>
      <c r="H44" s="106"/>
      <c r="I44" s="106"/>
      <c r="J44" s="106"/>
      <c r="K44" s="106"/>
      <c r="L44" s="106"/>
      <c r="M44" s="106"/>
      <c r="N44" s="106"/>
      <c r="O44" s="106"/>
      <c r="P44" s="106"/>
      <c r="Q44" s="106"/>
      <c r="R44" s="106"/>
      <c r="S44" s="106"/>
      <c r="T44" s="106"/>
      <c r="U44" s="106"/>
    </row>
    <row r="45" spans="7:21" ht="20.100000000000001" customHeight="1">
      <c r="G45" s="106"/>
      <c r="H45" s="106"/>
      <c r="I45" s="106"/>
      <c r="J45" s="106"/>
      <c r="K45" s="106"/>
      <c r="L45" s="106"/>
      <c r="M45" s="106"/>
      <c r="N45" s="106"/>
      <c r="O45" s="106"/>
      <c r="P45" s="106"/>
      <c r="Q45" s="106"/>
      <c r="R45" s="106"/>
      <c r="S45" s="106"/>
      <c r="T45" s="106"/>
      <c r="U45" s="106"/>
    </row>
    <row r="46" spans="7:21" ht="20.100000000000001" customHeight="1">
      <c r="G46" s="106"/>
      <c r="H46" s="106"/>
      <c r="I46" s="106"/>
      <c r="J46" s="106"/>
      <c r="K46" s="106"/>
      <c r="L46" s="106"/>
      <c r="M46" s="106"/>
      <c r="N46" s="106"/>
      <c r="O46" s="106"/>
      <c r="P46" s="106"/>
      <c r="Q46" s="106"/>
      <c r="R46" s="106"/>
      <c r="S46" s="106"/>
      <c r="T46" s="106"/>
      <c r="U46" s="106"/>
    </row>
    <row r="47" spans="7:21" ht="20.100000000000001" customHeight="1">
      <c r="G47" s="106"/>
      <c r="H47" s="106"/>
      <c r="I47" s="106"/>
      <c r="J47" s="106"/>
      <c r="K47" s="106"/>
      <c r="L47" s="106"/>
      <c r="M47" s="106"/>
      <c r="N47" s="106"/>
      <c r="O47" s="106"/>
      <c r="P47" s="106"/>
      <c r="Q47" s="106"/>
      <c r="R47" s="106"/>
      <c r="S47" s="106"/>
      <c r="T47" s="106"/>
      <c r="U47" s="106"/>
    </row>
    <row r="48" spans="7:21" ht="20.100000000000001" customHeight="1">
      <c r="G48" s="106"/>
      <c r="H48" s="106"/>
      <c r="I48" s="106"/>
      <c r="J48" s="106"/>
      <c r="K48" s="106"/>
      <c r="L48" s="106"/>
      <c r="M48" s="106"/>
      <c r="N48" s="106"/>
      <c r="O48" s="106"/>
      <c r="P48" s="106"/>
      <c r="Q48" s="106"/>
      <c r="R48" s="106"/>
      <c r="S48" s="106"/>
      <c r="T48" s="106"/>
      <c r="U48" s="106"/>
    </row>
    <row r="49" spans="6:23" ht="20.100000000000001" customHeight="1">
      <c r="F49" s="19"/>
      <c r="G49" s="106"/>
      <c r="H49" s="106"/>
      <c r="I49" s="106"/>
      <c r="J49" s="106"/>
      <c r="K49" s="106"/>
      <c r="L49" s="106"/>
      <c r="M49" s="106"/>
      <c r="N49" s="106"/>
      <c r="O49" s="106"/>
      <c r="P49" s="106"/>
      <c r="Q49" s="106"/>
      <c r="R49" s="106"/>
      <c r="S49" s="106"/>
      <c r="T49" s="106"/>
      <c r="U49" s="106"/>
    </row>
    <row r="50" spans="6:23" ht="20.100000000000001" customHeight="1">
      <c r="F50" s="19"/>
      <c r="G50" s="113" t="s">
        <v>1025</v>
      </c>
      <c r="H50" s="106"/>
      <c r="I50" s="106"/>
      <c r="J50" s="106"/>
      <c r="K50" s="106"/>
      <c r="L50" s="106"/>
      <c r="M50" s="106"/>
      <c r="N50" s="106"/>
      <c r="O50" s="106"/>
      <c r="P50" s="106"/>
      <c r="Q50" s="106"/>
      <c r="R50" s="106"/>
      <c r="S50" s="106"/>
      <c r="T50" s="106"/>
      <c r="U50" s="106"/>
    </row>
    <row r="51" spans="6:23" ht="20.100000000000001" customHeight="1">
      <c r="F51" s="19"/>
      <c r="G51" s="1494" t="s">
        <v>1114</v>
      </c>
      <c r="H51" s="1494"/>
      <c r="I51" s="1494"/>
      <c r="J51" s="1494"/>
      <c r="K51" s="1494"/>
      <c r="L51" s="1494"/>
      <c r="M51" s="1494"/>
      <c r="N51" s="1494"/>
      <c r="O51" s="1494"/>
      <c r="P51" s="1494"/>
      <c r="Q51" s="1494"/>
      <c r="R51" s="1494"/>
      <c r="S51" s="1494"/>
      <c r="T51" s="1494"/>
      <c r="U51" s="1494"/>
    </row>
    <row r="52" spans="6:23" ht="20.100000000000001" customHeight="1">
      <c r="F52" s="19"/>
      <c r="G52" s="1494"/>
      <c r="H52" s="1494"/>
      <c r="I52" s="1494"/>
      <c r="J52" s="1494"/>
      <c r="K52" s="1494"/>
      <c r="L52" s="1494"/>
      <c r="M52" s="1494"/>
      <c r="N52" s="1494"/>
      <c r="O52" s="1494"/>
      <c r="P52" s="1494"/>
      <c r="Q52" s="1494"/>
      <c r="R52" s="1494"/>
      <c r="S52" s="1494"/>
      <c r="T52" s="1494"/>
      <c r="U52" s="1494"/>
    </row>
    <row r="53" spans="6:23" ht="20.100000000000001" customHeight="1">
      <c r="F53" s="19"/>
      <c r="G53" s="1494"/>
      <c r="H53" s="1494"/>
      <c r="I53" s="1494"/>
      <c r="J53" s="1494"/>
      <c r="K53" s="1494"/>
      <c r="L53" s="1494"/>
      <c r="M53" s="1494"/>
      <c r="N53" s="1494"/>
      <c r="O53" s="1494"/>
      <c r="P53" s="1494"/>
      <c r="Q53" s="1494"/>
      <c r="R53" s="1494"/>
      <c r="S53" s="1494"/>
      <c r="T53" s="1494"/>
      <c r="U53" s="1494"/>
    </row>
    <row r="54" spans="6:23" ht="20.100000000000001" customHeight="1">
      <c r="F54" s="19"/>
      <c r="G54" s="1494"/>
      <c r="H54" s="1494"/>
      <c r="I54" s="1494"/>
      <c r="J54" s="1494"/>
      <c r="K54" s="1494"/>
      <c r="L54" s="1494"/>
      <c r="M54" s="1494"/>
      <c r="N54" s="1494"/>
      <c r="O54" s="1494"/>
      <c r="P54" s="1494"/>
      <c r="Q54" s="1494"/>
      <c r="R54" s="1494"/>
      <c r="S54" s="1494"/>
      <c r="T54" s="1494"/>
      <c r="U54" s="1494"/>
    </row>
    <row r="55" spans="6:23" ht="20.100000000000001" customHeight="1">
      <c r="G55" s="1494"/>
      <c r="H55" s="1494"/>
      <c r="I55" s="1494"/>
      <c r="J55" s="1494"/>
      <c r="K55" s="1494"/>
      <c r="L55" s="1494"/>
      <c r="M55" s="1494"/>
      <c r="N55" s="1494"/>
      <c r="O55" s="1494"/>
      <c r="P55" s="1494"/>
      <c r="Q55" s="1494"/>
      <c r="R55" s="1494"/>
      <c r="S55" s="1494"/>
      <c r="T55" s="1494"/>
      <c r="U55" s="1494"/>
      <c r="V55" s="19"/>
      <c r="W55" s="66"/>
    </row>
    <row r="56" spans="6:23" ht="20.100000000000001" customHeight="1">
      <c r="G56" s="1494"/>
      <c r="H56" s="1494"/>
      <c r="I56" s="1494"/>
      <c r="J56" s="1494"/>
      <c r="K56" s="1494"/>
      <c r="L56" s="1494"/>
      <c r="M56" s="1494"/>
      <c r="N56" s="1494"/>
      <c r="O56" s="1494"/>
      <c r="P56" s="1494"/>
      <c r="Q56" s="1494"/>
      <c r="R56" s="1494"/>
      <c r="S56" s="1494"/>
      <c r="T56" s="1494"/>
      <c r="U56" s="1494"/>
      <c r="V56" s="19"/>
      <c r="W56" s="66"/>
    </row>
    <row r="57" spans="6:23" ht="20.100000000000001" customHeight="1">
      <c r="G57" s="1494"/>
      <c r="H57" s="1494"/>
      <c r="I57" s="1494"/>
      <c r="J57" s="1494"/>
      <c r="K57" s="1494"/>
      <c r="L57" s="1494"/>
      <c r="M57" s="1494"/>
      <c r="N57" s="1494"/>
      <c r="O57" s="1494"/>
      <c r="P57" s="1494"/>
      <c r="Q57" s="1494"/>
      <c r="R57" s="1494"/>
      <c r="S57" s="1494"/>
      <c r="T57" s="1494"/>
      <c r="U57" s="1494"/>
      <c r="V57" s="19"/>
      <c r="W57" s="66"/>
    </row>
    <row r="58" spans="6:23" ht="20.100000000000001" customHeight="1">
      <c r="G58" s="1494"/>
      <c r="H58" s="1494"/>
      <c r="I58" s="1494"/>
      <c r="J58" s="1494"/>
      <c r="K58" s="1494"/>
      <c r="L58" s="1494"/>
      <c r="M58" s="1494"/>
      <c r="N58" s="1494"/>
      <c r="O58" s="1494"/>
      <c r="P58" s="1494"/>
      <c r="Q58" s="1494"/>
      <c r="R58" s="1494"/>
      <c r="S58" s="1494"/>
      <c r="T58" s="1494"/>
      <c r="U58" s="1494"/>
      <c r="V58" s="19"/>
      <c r="W58" s="66"/>
    </row>
    <row r="59" spans="6:23" ht="20.100000000000001" customHeight="1">
      <c r="G59" s="1494"/>
      <c r="H59" s="1494"/>
      <c r="I59" s="1494"/>
      <c r="J59" s="1494"/>
      <c r="K59" s="1494"/>
      <c r="L59" s="1494"/>
      <c r="M59" s="1494"/>
      <c r="N59" s="1494"/>
      <c r="O59" s="1494"/>
      <c r="P59" s="1494"/>
      <c r="Q59" s="1494"/>
      <c r="R59" s="1494"/>
      <c r="S59" s="1494"/>
      <c r="T59" s="1494"/>
      <c r="U59" s="1494"/>
      <c r="V59" s="19"/>
      <c r="W59" s="66"/>
    </row>
    <row r="60" spans="6:23" ht="20.100000000000001" customHeight="1">
      <c r="G60" s="1494"/>
      <c r="H60" s="1494"/>
      <c r="I60" s="1494"/>
      <c r="J60" s="1494"/>
      <c r="K60" s="1494"/>
      <c r="L60" s="1494"/>
      <c r="M60" s="1494"/>
      <c r="N60" s="1494"/>
      <c r="O60" s="1494"/>
      <c r="P60" s="1494"/>
      <c r="Q60" s="1494"/>
      <c r="R60" s="1494"/>
      <c r="S60" s="1494"/>
      <c r="T60" s="1494"/>
      <c r="U60" s="1494"/>
      <c r="V60" s="19"/>
      <c r="W60" s="66"/>
    </row>
    <row r="61" spans="6:23" ht="20.100000000000001" customHeight="1">
      <c r="G61" s="1494"/>
      <c r="H61" s="1494"/>
      <c r="I61" s="1494"/>
      <c r="J61" s="1494"/>
      <c r="K61" s="1494"/>
      <c r="L61" s="1494"/>
      <c r="M61" s="1494"/>
      <c r="N61" s="1494"/>
      <c r="O61" s="1494"/>
      <c r="P61" s="1494"/>
      <c r="Q61" s="1494"/>
      <c r="R61" s="1494"/>
      <c r="S61" s="1494"/>
      <c r="T61" s="1494"/>
      <c r="U61" s="1494"/>
      <c r="V61" s="19"/>
      <c r="W61" s="66"/>
    </row>
    <row r="62" spans="6:23" ht="20.100000000000001" customHeight="1">
      <c r="G62" s="1494"/>
      <c r="H62" s="1494"/>
      <c r="I62" s="1494"/>
      <c r="J62" s="1494"/>
      <c r="K62" s="1494"/>
      <c r="L62" s="1494"/>
      <c r="M62" s="1494"/>
      <c r="N62" s="1494"/>
      <c r="O62" s="1494"/>
      <c r="P62" s="1494"/>
      <c r="Q62" s="1494"/>
      <c r="R62" s="1494"/>
      <c r="S62" s="1494"/>
      <c r="T62" s="1494"/>
      <c r="U62" s="1494"/>
      <c r="V62" s="19"/>
      <c r="W62" s="66"/>
    </row>
    <row r="63" spans="6:23" ht="20.100000000000001" customHeight="1">
      <c r="G63" s="1494"/>
      <c r="H63" s="1494"/>
      <c r="I63" s="1494"/>
      <c r="J63" s="1494"/>
      <c r="K63" s="1494"/>
      <c r="L63" s="1494"/>
      <c r="M63" s="1494"/>
      <c r="N63" s="1494"/>
      <c r="O63" s="1494"/>
      <c r="P63" s="1494"/>
      <c r="Q63" s="1494"/>
      <c r="R63" s="1494"/>
      <c r="S63" s="1494"/>
      <c r="T63" s="1494"/>
      <c r="U63" s="1494"/>
      <c r="V63" s="19"/>
      <c r="W63" s="66"/>
    </row>
    <row r="64" spans="6:23" ht="20.100000000000001" customHeight="1">
      <c r="G64" s="1494"/>
      <c r="H64" s="1494"/>
      <c r="I64" s="1494"/>
      <c r="J64" s="1494"/>
      <c r="K64" s="1494"/>
      <c r="L64" s="1494"/>
      <c r="M64" s="1494"/>
      <c r="N64" s="1494"/>
      <c r="O64" s="1494"/>
      <c r="P64" s="1494"/>
      <c r="Q64" s="1494"/>
      <c r="R64" s="1494"/>
      <c r="S64" s="1494"/>
      <c r="T64" s="1494"/>
      <c r="U64" s="1494"/>
      <c r="V64" s="19"/>
      <c r="W64" s="66"/>
    </row>
    <row r="65" spans="7:23" ht="20.100000000000001" customHeight="1">
      <c r="G65" s="1494"/>
      <c r="H65" s="1494"/>
      <c r="I65" s="1494"/>
      <c r="J65" s="1494"/>
      <c r="K65" s="1494"/>
      <c r="L65" s="1494"/>
      <c r="M65" s="1494"/>
      <c r="N65" s="1494"/>
      <c r="O65" s="1494"/>
      <c r="P65" s="1494"/>
      <c r="Q65" s="1494"/>
      <c r="R65" s="1494"/>
      <c r="S65" s="1494"/>
      <c r="T65" s="1494"/>
      <c r="U65" s="1494"/>
      <c r="V65" s="19"/>
      <c r="W65" s="66"/>
    </row>
    <row r="66" spans="7:23" ht="20.100000000000001" customHeight="1">
      <c r="G66" s="272"/>
      <c r="H66" s="272"/>
      <c r="I66" s="272"/>
      <c r="J66" s="272"/>
      <c r="K66" s="272"/>
      <c r="L66" s="272"/>
      <c r="M66" s="272"/>
      <c r="N66" s="272"/>
      <c r="O66" s="272"/>
      <c r="P66" s="272"/>
      <c r="Q66" s="272"/>
      <c r="R66" s="272"/>
      <c r="S66" s="272"/>
      <c r="T66" s="272"/>
      <c r="U66" s="272"/>
      <c r="V66" s="19"/>
      <c r="W66" s="66"/>
    </row>
    <row r="67" spans="7:23" ht="20.100000000000001" customHeight="1">
      <c r="G67" s="272"/>
      <c r="H67" s="272"/>
      <c r="I67" s="272"/>
      <c r="J67" s="272"/>
      <c r="K67" s="272"/>
      <c r="L67" s="272"/>
      <c r="M67" s="272"/>
      <c r="N67" s="272"/>
      <c r="O67" s="272"/>
      <c r="P67" s="272"/>
      <c r="Q67" s="272"/>
      <c r="R67" s="272"/>
      <c r="S67" s="272"/>
      <c r="T67" s="272"/>
      <c r="U67" s="272"/>
      <c r="V67" s="19"/>
      <c r="W67" s="66"/>
    </row>
    <row r="68" spans="7:23" ht="20.100000000000001" customHeight="1">
      <c r="G68" s="272"/>
      <c r="H68" s="272"/>
      <c r="I68" s="272"/>
      <c r="J68" s="272"/>
      <c r="K68" s="272"/>
      <c r="L68" s="272"/>
      <c r="M68" s="272"/>
      <c r="N68" s="272"/>
      <c r="O68" s="272"/>
      <c r="P68" s="272"/>
      <c r="Q68" s="272"/>
      <c r="R68" s="272"/>
      <c r="S68" s="272"/>
      <c r="T68" s="272"/>
      <c r="U68" s="272"/>
      <c r="V68" s="19"/>
      <c r="W68" s="66"/>
    </row>
    <row r="69" spans="7:23" ht="20.100000000000001" customHeight="1">
      <c r="G69" s="259"/>
      <c r="H69" s="252"/>
      <c r="I69" s="252"/>
      <c r="J69" s="252"/>
      <c r="K69" s="252"/>
      <c r="L69" s="252"/>
      <c r="M69" s="252"/>
      <c r="N69" s="252"/>
      <c r="O69" s="252"/>
      <c r="P69" s="252"/>
      <c r="Q69" s="252"/>
      <c r="R69" s="252"/>
      <c r="S69" s="252"/>
      <c r="T69" s="19"/>
      <c r="U69" s="19"/>
      <c r="V69" s="19"/>
      <c r="W69" s="66"/>
    </row>
    <row r="70" spans="7:23" ht="20.100000000000001" hidden="1" customHeight="1">
      <c r="G70" s="259"/>
      <c r="H70" s="252"/>
      <c r="I70" s="252"/>
      <c r="J70" s="252"/>
      <c r="K70" s="252"/>
      <c r="L70" s="252"/>
      <c r="M70" s="252"/>
      <c r="N70" s="252"/>
      <c r="O70" s="252"/>
      <c r="P70" s="252"/>
      <c r="Q70" s="252"/>
      <c r="R70" s="252"/>
      <c r="S70" s="252"/>
      <c r="T70" s="19"/>
      <c r="U70" s="19"/>
      <c r="V70" s="19"/>
      <c r="W70" s="66"/>
    </row>
    <row r="71" spans="7:23" ht="20.100000000000001" hidden="1" customHeight="1">
      <c r="G71" s="259"/>
      <c r="H71" s="252"/>
      <c r="I71" s="252"/>
      <c r="J71" s="252"/>
      <c r="K71" s="252"/>
      <c r="L71" s="252"/>
      <c r="M71" s="252"/>
      <c r="N71" s="252"/>
      <c r="O71" s="252"/>
      <c r="P71" s="252"/>
      <c r="Q71" s="252"/>
      <c r="R71" s="252"/>
      <c r="S71" s="252"/>
      <c r="T71" s="19"/>
      <c r="U71" s="19"/>
      <c r="V71" s="19"/>
      <c r="W71" s="66"/>
    </row>
    <row r="72" spans="7:23" ht="20.100000000000001" hidden="1" customHeight="1">
      <c r="G72" s="259"/>
      <c r="H72" s="252"/>
      <c r="I72" s="252"/>
      <c r="J72" s="252"/>
      <c r="K72" s="252"/>
      <c r="L72" s="252"/>
      <c r="M72" s="252"/>
      <c r="N72" s="252"/>
      <c r="O72" s="252"/>
      <c r="P72" s="252"/>
      <c r="Q72" s="252"/>
      <c r="R72" s="252"/>
      <c r="S72" s="252"/>
      <c r="T72" s="19"/>
      <c r="U72" s="19"/>
      <c r="V72" s="19"/>
      <c r="W72" s="66"/>
    </row>
    <row r="73" spans="7:23" ht="20.100000000000001" hidden="1" customHeight="1">
      <c r="G73" s="259"/>
      <c r="H73" s="252"/>
      <c r="I73" s="252"/>
      <c r="J73" s="252"/>
      <c r="K73" s="252"/>
      <c r="L73" s="252"/>
      <c r="M73" s="252"/>
      <c r="N73" s="252"/>
      <c r="O73" s="252"/>
      <c r="P73" s="252"/>
      <c r="Q73" s="252"/>
      <c r="R73" s="252"/>
      <c r="S73" s="252"/>
      <c r="T73" s="19"/>
      <c r="U73" s="19"/>
      <c r="V73" s="19"/>
      <c r="W73" s="66"/>
    </row>
    <row r="74" spans="7:23" ht="20.100000000000001" hidden="1" customHeight="1">
      <c r="G74" s="259"/>
      <c r="H74" s="252"/>
      <c r="I74" s="252"/>
      <c r="J74" s="252"/>
      <c r="K74" s="252"/>
      <c r="L74" s="252"/>
      <c r="M74" s="252"/>
      <c r="N74" s="252"/>
      <c r="O74" s="252"/>
      <c r="P74" s="252"/>
      <c r="Q74" s="252"/>
      <c r="R74" s="252"/>
      <c r="S74" s="252"/>
      <c r="T74" s="19"/>
      <c r="U74" s="19"/>
      <c r="V74" s="19"/>
      <c r="W74" s="66"/>
    </row>
    <row r="75" spans="7:23" ht="20.100000000000001" hidden="1" customHeight="1">
      <c r="G75" s="259"/>
      <c r="H75" s="252"/>
      <c r="I75" s="252"/>
      <c r="J75" s="252"/>
      <c r="K75" s="252"/>
      <c r="L75" s="252"/>
      <c r="M75" s="252"/>
      <c r="N75" s="252"/>
      <c r="O75" s="252"/>
      <c r="P75" s="252"/>
      <c r="Q75" s="252"/>
      <c r="R75" s="252"/>
      <c r="S75" s="252"/>
      <c r="T75" s="19"/>
      <c r="U75" s="19"/>
      <c r="V75" s="19"/>
      <c r="W75" s="66"/>
    </row>
    <row r="76" spans="7:23" ht="20.100000000000001" hidden="1" customHeight="1">
      <c r="G76" s="259"/>
      <c r="H76" s="252"/>
      <c r="I76" s="252"/>
      <c r="J76" s="252"/>
      <c r="K76" s="252"/>
      <c r="L76" s="252"/>
      <c r="M76" s="252"/>
      <c r="N76" s="252"/>
      <c r="O76" s="252"/>
      <c r="P76" s="252"/>
      <c r="Q76" s="252"/>
      <c r="R76" s="252"/>
      <c r="S76" s="252"/>
      <c r="T76" s="19"/>
      <c r="U76" s="19"/>
      <c r="V76" s="19"/>
      <c r="W76" s="66"/>
    </row>
    <row r="77" spans="7:23" ht="20.100000000000001" hidden="1" customHeight="1">
      <c r="G77" s="259"/>
      <c r="H77" s="252"/>
      <c r="I77" s="252"/>
      <c r="J77" s="252"/>
      <c r="K77" s="252"/>
      <c r="L77" s="252"/>
      <c r="M77" s="252"/>
      <c r="N77" s="252"/>
      <c r="O77" s="252"/>
      <c r="P77" s="252"/>
      <c r="Q77" s="252"/>
      <c r="R77" s="252"/>
      <c r="S77" s="252"/>
      <c r="T77" s="19"/>
      <c r="U77" s="19"/>
      <c r="V77" s="19"/>
      <c r="W77" s="66"/>
    </row>
    <row r="78" spans="7:23" ht="20.100000000000001" hidden="1" customHeight="1">
      <c r="G78" s="259"/>
      <c r="H78" s="252"/>
      <c r="I78" s="252"/>
      <c r="J78" s="252"/>
      <c r="K78" s="252"/>
      <c r="L78" s="252"/>
      <c r="M78" s="252"/>
      <c r="N78" s="252"/>
      <c r="O78" s="252"/>
      <c r="P78" s="252"/>
      <c r="Q78" s="252"/>
      <c r="R78" s="252"/>
      <c r="S78" s="252"/>
      <c r="T78" s="19"/>
      <c r="U78" s="19"/>
      <c r="V78" s="19"/>
      <c r="W78" s="66"/>
    </row>
    <row r="79" spans="7:23" ht="20.100000000000001" hidden="1" customHeight="1">
      <c r="G79" s="259"/>
      <c r="H79" s="252"/>
      <c r="I79" s="252"/>
      <c r="J79" s="252"/>
      <c r="K79" s="252"/>
      <c r="L79" s="252"/>
      <c r="M79" s="252"/>
      <c r="N79" s="252"/>
      <c r="O79" s="252"/>
      <c r="P79" s="252"/>
      <c r="Q79" s="252"/>
      <c r="R79" s="252"/>
      <c r="S79" s="252"/>
      <c r="T79" s="19"/>
      <c r="U79" s="19"/>
      <c r="V79" s="19"/>
      <c r="W79" s="66"/>
    </row>
    <row r="80" spans="7:23" ht="20.100000000000001" hidden="1" customHeight="1">
      <c r="G80" s="259"/>
      <c r="H80" s="19"/>
      <c r="I80" s="19"/>
      <c r="J80" s="19"/>
      <c r="K80" s="19"/>
      <c r="L80" s="19"/>
      <c r="M80" s="19"/>
      <c r="N80" s="19"/>
      <c r="O80" s="19"/>
      <c r="P80" s="19"/>
      <c r="Q80" s="19"/>
      <c r="R80" s="19"/>
      <c r="S80" s="19"/>
      <c r="T80" s="19"/>
      <c r="U80" s="19"/>
      <c r="V80" s="19"/>
      <c r="W80" s="66"/>
    </row>
    <row r="81" spans="7:23" ht="20.100000000000001" hidden="1" customHeight="1">
      <c r="G81" s="259"/>
      <c r="H81" s="19"/>
      <c r="I81" s="19"/>
      <c r="J81" s="19"/>
      <c r="K81" s="19"/>
      <c r="L81" s="19"/>
      <c r="M81" s="19"/>
      <c r="N81" s="19"/>
      <c r="O81" s="19"/>
      <c r="P81" s="19"/>
      <c r="Q81" s="19"/>
      <c r="R81" s="19"/>
      <c r="S81" s="19"/>
      <c r="T81" s="19"/>
      <c r="U81" s="19"/>
      <c r="V81" s="19"/>
      <c r="W81" s="66"/>
    </row>
    <row r="82" spans="7:23" ht="20.100000000000001" hidden="1" customHeight="1">
      <c r="H82" s="19"/>
      <c r="I82" s="19"/>
      <c r="J82" s="19"/>
      <c r="K82" s="19"/>
      <c r="L82" s="19"/>
      <c r="M82" s="19"/>
      <c r="N82" s="19"/>
      <c r="O82" s="19"/>
      <c r="P82" s="19"/>
      <c r="Q82" s="19"/>
      <c r="R82" s="19"/>
      <c r="S82" s="19"/>
      <c r="T82" s="19"/>
      <c r="U82" s="19"/>
      <c r="V82" s="19"/>
      <c r="W82" s="66"/>
    </row>
    <row r="83" spans="7:23" ht="20.100000000000001" hidden="1" customHeight="1">
      <c r="H83" s="19"/>
      <c r="I83" s="19"/>
      <c r="J83" s="19"/>
      <c r="K83" s="19"/>
      <c r="L83" s="19"/>
      <c r="M83" s="19"/>
      <c r="N83" s="19"/>
      <c r="O83" s="19"/>
      <c r="P83" s="19"/>
      <c r="Q83" s="19"/>
      <c r="R83" s="19"/>
      <c r="S83" s="19"/>
      <c r="T83" s="19"/>
      <c r="U83" s="19"/>
      <c r="V83" s="19"/>
      <c r="W83" s="66"/>
    </row>
    <row r="84" spans="7:23" ht="20.100000000000001" hidden="1" customHeight="1">
      <c r="H84" s="19"/>
      <c r="I84" s="19"/>
      <c r="J84" s="19"/>
      <c r="K84" s="19"/>
      <c r="L84" s="19"/>
      <c r="M84" s="19"/>
      <c r="N84" s="19"/>
      <c r="O84" s="19"/>
      <c r="P84" s="19"/>
      <c r="Q84" s="19"/>
      <c r="R84" s="19"/>
      <c r="S84" s="19"/>
      <c r="T84" s="19"/>
      <c r="U84" s="19"/>
      <c r="V84" s="19"/>
      <c r="W84" s="66"/>
    </row>
    <row r="85" spans="7:23" ht="20.100000000000001" hidden="1" customHeight="1">
      <c r="H85" s="19"/>
      <c r="I85" s="19"/>
      <c r="J85" s="19"/>
      <c r="K85" s="19"/>
      <c r="L85" s="19"/>
      <c r="M85" s="19"/>
      <c r="N85" s="19"/>
      <c r="O85" s="19"/>
      <c r="P85" s="19"/>
      <c r="Q85" s="19"/>
      <c r="R85" s="19"/>
      <c r="S85" s="19"/>
      <c r="T85" s="19"/>
      <c r="U85" s="19"/>
      <c r="V85" s="19"/>
      <c r="W85" s="66"/>
    </row>
    <row r="86" spans="7:23" ht="20.100000000000001" hidden="1" customHeight="1">
      <c r="H86" s="19"/>
      <c r="I86" s="19"/>
      <c r="J86" s="19"/>
      <c r="K86" s="19"/>
      <c r="L86" s="19"/>
      <c r="M86" s="19"/>
      <c r="N86" s="19"/>
      <c r="O86" s="19"/>
      <c r="P86" s="19"/>
      <c r="Q86" s="19"/>
      <c r="R86" s="19"/>
      <c r="S86" s="19"/>
      <c r="T86" s="19"/>
      <c r="U86" s="19"/>
      <c r="V86" s="19"/>
      <c r="W86" s="66"/>
    </row>
    <row r="87" spans="7:23" ht="20.100000000000001" hidden="1" customHeight="1">
      <c r="H87" s="19"/>
      <c r="I87" s="19"/>
      <c r="J87" s="19"/>
      <c r="K87" s="19"/>
      <c r="L87" s="19"/>
      <c r="M87" s="19"/>
      <c r="N87" s="19"/>
      <c r="O87" s="19"/>
      <c r="P87" s="19"/>
      <c r="Q87" s="19"/>
      <c r="R87" s="19"/>
      <c r="S87" s="19"/>
      <c r="T87" s="19"/>
      <c r="U87" s="19"/>
      <c r="V87" s="19"/>
      <c r="W87" s="66"/>
    </row>
    <row r="88" spans="7:23" ht="20.100000000000001" hidden="1" customHeight="1">
      <c r="H88" s="19"/>
      <c r="I88" s="19"/>
      <c r="J88" s="19"/>
      <c r="K88" s="19"/>
      <c r="L88" s="19"/>
      <c r="M88" s="19"/>
      <c r="N88" s="19"/>
      <c r="O88" s="19"/>
      <c r="P88" s="19"/>
      <c r="Q88" s="19"/>
      <c r="R88" s="19"/>
      <c r="S88" s="19"/>
      <c r="T88" s="19"/>
      <c r="U88" s="19"/>
      <c r="V88" s="19"/>
      <c r="W88" s="66"/>
    </row>
    <row r="89" spans="7:23" ht="20.100000000000001" hidden="1" customHeight="1">
      <c r="H89" s="19"/>
      <c r="I89" s="19"/>
      <c r="J89" s="19"/>
      <c r="K89" s="19"/>
      <c r="L89" s="19"/>
      <c r="M89" s="19"/>
      <c r="N89" s="19"/>
      <c r="O89" s="19"/>
      <c r="P89" s="19"/>
      <c r="Q89" s="19"/>
      <c r="R89" s="19"/>
      <c r="S89" s="19"/>
      <c r="T89" s="19"/>
      <c r="U89" s="19"/>
      <c r="V89" s="19"/>
      <c r="W89" s="66"/>
    </row>
    <row r="90" spans="7:23" ht="20.100000000000001" hidden="1" customHeight="1">
      <c r="H90" s="19"/>
      <c r="I90" s="19"/>
      <c r="J90" s="19"/>
      <c r="K90" s="19"/>
      <c r="L90" s="19"/>
      <c r="M90" s="19"/>
      <c r="N90" s="19"/>
      <c r="O90" s="19"/>
      <c r="P90" s="19"/>
      <c r="Q90" s="19"/>
      <c r="R90" s="19"/>
      <c r="S90" s="19"/>
      <c r="T90" s="19"/>
      <c r="U90" s="19"/>
      <c r="V90" s="19"/>
      <c r="W90" s="66"/>
    </row>
    <row r="91" spans="7:23" ht="20.100000000000001" hidden="1" customHeight="1">
      <c r="H91" s="19"/>
      <c r="I91" s="19"/>
      <c r="J91" s="19"/>
      <c r="K91" s="19"/>
      <c r="L91" s="19"/>
      <c r="M91" s="19"/>
      <c r="N91" s="19"/>
      <c r="O91" s="19"/>
      <c r="P91" s="19"/>
      <c r="Q91" s="19"/>
      <c r="R91" s="19"/>
      <c r="S91" s="19"/>
      <c r="T91" s="19"/>
      <c r="U91" s="19"/>
      <c r="V91" s="19"/>
      <c r="W91" s="66"/>
    </row>
    <row r="92" spans="7:23" ht="20.100000000000001" hidden="1" customHeight="1">
      <c r="H92" s="19"/>
      <c r="I92" s="19"/>
      <c r="J92" s="19"/>
      <c r="K92" s="19"/>
      <c r="L92" s="19"/>
      <c r="M92" s="19"/>
      <c r="N92" s="19"/>
      <c r="O92" s="19"/>
      <c r="P92" s="19"/>
      <c r="Q92" s="19"/>
      <c r="R92" s="19"/>
      <c r="S92" s="19"/>
      <c r="T92" s="19"/>
      <c r="U92" s="19"/>
      <c r="V92" s="19"/>
      <c r="W92" s="66"/>
    </row>
    <row r="93" spans="7:23" hidden="1">
      <c r="H93" s="19"/>
      <c r="I93" s="19"/>
      <c r="J93" s="19"/>
      <c r="K93" s="19"/>
      <c r="L93" s="19"/>
      <c r="M93" s="19"/>
      <c r="N93" s="19"/>
      <c r="O93" s="19"/>
      <c r="P93" s="19"/>
      <c r="Q93" s="19"/>
      <c r="R93" s="19"/>
      <c r="S93" s="19"/>
      <c r="T93" s="19"/>
      <c r="U93" s="19"/>
      <c r="V93" s="19"/>
      <c r="W93" s="66"/>
    </row>
    <row r="94" spans="7:23" hidden="1">
      <c r="H94" s="19"/>
      <c r="I94" s="19"/>
      <c r="J94" s="19"/>
      <c r="K94" s="19"/>
      <c r="L94" s="19"/>
      <c r="M94" s="19"/>
      <c r="N94" s="19"/>
      <c r="O94" s="19"/>
      <c r="P94" s="19"/>
      <c r="Q94" s="19"/>
      <c r="R94" s="19"/>
      <c r="S94" s="19"/>
      <c r="T94" s="19"/>
      <c r="U94" s="19"/>
      <c r="V94" s="19"/>
      <c r="W94" s="66"/>
    </row>
    <row r="95" spans="7:23" hidden="1">
      <c r="H95" s="19"/>
      <c r="I95" s="19"/>
      <c r="J95" s="19"/>
      <c r="K95" s="19"/>
      <c r="L95" s="19"/>
      <c r="M95" s="19"/>
      <c r="N95" s="19"/>
      <c r="O95" s="19"/>
      <c r="P95" s="19"/>
      <c r="Q95" s="19"/>
      <c r="R95" s="19"/>
      <c r="S95" s="19"/>
      <c r="T95" s="19"/>
      <c r="U95" s="19"/>
      <c r="V95" s="19"/>
      <c r="W95" s="66"/>
    </row>
    <row r="96" spans="7:23" hidden="1">
      <c r="H96" s="19"/>
      <c r="I96" s="19"/>
      <c r="J96" s="19"/>
      <c r="K96" s="19"/>
      <c r="L96" s="19"/>
      <c r="M96" s="19"/>
      <c r="N96" s="19"/>
      <c r="O96" s="19"/>
      <c r="P96" s="19"/>
      <c r="Q96" s="19"/>
      <c r="R96" s="19"/>
      <c r="S96" s="19"/>
      <c r="T96" s="19"/>
      <c r="U96" s="19"/>
      <c r="V96" s="19"/>
      <c r="W96" s="66"/>
    </row>
    <row r="97" spans="8:23" hidden="1">
      <c r="H97" s="19"/>
      <c r="I97" s="19"/>
      <c r="J97" s="19"/>
      <c r="K97" s="19"/>
      <c r="L97" s="19"/>
      <c r="M97" s="19"/>
      <c r="N97" s="19"/>
      <c r="O97" s="19"/>
      <c r="P97" s="19"/>
      <c r="Q97" s="19"/>
      <c r="R97" s="19"/>
      <c r="S97" s="19"/>
      <c r="T97" s="19"/>
      <c r="U97" s="19"/>
      <c r="V97" s="19"/>
      <c r="W97" s="66"/>
    </row>
    <row r="98" spans="8:23" hidden="1">
      <c r="H98" s="19"/>
      <c r="I98" s="19"/>
      <c r="J98" s="19"/>
      <c r="K98" s="19"/>
      <c r="L98" s="19"/>
      <c r="M98" s="19"/>
      <c r="N98" s="19"/>
      <c r="O98" s="19"/>
      <c r="P98" s="19"/>
      <c r="Q98" s="19"/>
      <c r="R98" s="19"/>
      <c r="S98" s="19"/>
      <c r="T98" s="19"/>
      <c r="U98" s="19"/>
      <c r="V98" s="19"/>
      <c r="W98" s="66"/>
    </row>
    <row r="99" spans="8:23" hidden="1">
      <c r="H99" s="19"/>
      <c r="I99" s="19"/>
      <c r="J99" s="19"/>
      <c r="K99" s="19"/>
      <c r="L99" s="19"/>
      <c r="M99" s="19"/>
      <c r="N99" s="19"/>
      <c r="O99" s="19"/>
      <c r="P99" s="19"/>
      <c r="Q99" s="19"/>
      <c r="R99" s="19"/>
      <c r="S99" s="19"/>
      <c r="T99" s="19"/>
      <c r="U99" s="19"/>
      <c r="V99" s="19"/>
      <c r="W99" s="66"/>
    </row>
    <row r="100" spans="8:23" hidden="1">
      <c r="H100" s="19"/>
      <c r="I100" s="19"/>
      <c r="J100" s="19"/>
      <c r="K100" s="19"/>
      <c r="L100" s="19"/>
      <c r="M100" s="19"/>
      <c r="N100" s="19"/>
      <c r="O100" s="19"/>
      <c r="P100" s="19"/>
      <c r="Q100" s="19"/>
      <c r="R100" s="19"/>
      <c r="S100" s="19"/>
      <c r="T100" s="19"/>
      <c r="U100" s="19"/>
      <c r="V100" s="19"/>
      <c r="W100" s="66"/>
    </row>
    <row r="101" spans="8:23" hidden="1">
      <c r="H101" s="19"/>
      <c r="I101" s="19"/>
      <c r="J101" s="19"/>
      <c r="K101" s="19"/>
      <c r="L101" s="19"/>
      <c r="M101" s="19"/>
      <c r="N101" s="19"/>
      <c r="O101" s="19"/>
      <c r="P101" s="19"/>
      <c r="Q101" s="19"/>
      <c r="R101" s="19"/>
      <c r="S101" s="19"/>
      <c r="T101" s="19"/>
      <c r="U101" s="19"/>
      <c r="V101" s="19"/>
      <c r="W101" s="66"/>
    </row>
    <row r="102" spans="8:23" hidden="1">
      <c r="H102" s="19"/>
      <c r="I102" s="19"/>
      <c r="J102" s="19"/>
      <c r="K102" s="19"/>
      <c r="L102" s="19"/>
      <c r="M102" s="19"/>
      <c r="N102" s="19"/>
      <c r="O102" s="19"/>
      <c r="P102" s="19"/>
      <c r="Q102" s="19"/>
      <c r="R102" s="19"/>
      <c r="S102" s="19"/>
      <c r="T102" s="19"/>
      <c r="U102" s="19"/>
      <c r="V102" s="19"/>
      <c r="W102" s="66"/>
    </row>
    <row r="103" spans="8:23" hidden="1">
      <c r="H103" s="19"/>
      <c r="I103" s="19"/>
      <c r="J103" s="19"/>
      <c r="K103" s="19"/>
      <c r="L103" s="19"/>
      <c r="M103" s="19"/>
      <c r="N103" s="19"/>
      <c r="O103" s="19"/>
      <c r="P103" s="19"/>
      <c r="Q103" s="19"/>
      <c r="R103" s="19"/>
      <c r="S103" s="19"/>
      <c r="T103" s="19"/>
      <c r="U103" s="19"/>
      <c r="V103" s="19"/>
      <c r="W103" s="66"/>
    </row>
    <row r="104" spans="8:23" hidden="1">
      <c r="H104" s="19"/>
      <c r="I104" s="19"/>
      <c r="J104" s="19"/>
      <c r="K104" s="19"/>
      <c r="L104" s="19"/>
      <c r="M104" s="19"/>
      <c r="N104" s="19"/>
      <c r="O104" s="19"/>
      <c r="P104" s="19"/>
      <c r="Q104" s="19"/>
      <c r="R104" s="19"/>
      <c r="S104" s="19"/>
      <c r="T104" s="19"/>
      <c r="U104" s="19"/>
      <c r="V104" s="19"/>
      <c r="W104" s="66"/>
    </row>
    <row r="105" spans="8:23" hidden="1">
      <c r="H105" s="19"/>
      <c r="I105" s="19"/>
      <c r="J105" s="19"/>
      <c r="K105" s="19"/>
      <c r="L105" s="19"/>
      <c r="M105" s="19"/>
      <c r="N105" s="19"/>
      <c r="O105" s="19"/>
      <c r="P105" s="19"/>
      <c r="Q105" s="19"/>
      <c r="R105" s="19"/>
      <c r="S105" s="19"/>
      <c r="T105" s="19"/>
      <c r="U105" s="19"/>
      <c r="V105" s="19"/>
      <c r="W105" s="66"/>
    </row>
    <row r="106" spans="8:23" hidden="1">
      <c r="H106" s="19"/>
      <c r="I106" s="19"/>
      <c r="J106" s="19"/>
      <c r="K106" s="19"/>
      <c r="L106" s="19"/>
      <c r="M106" s="19"/>
      <c r="N106" s="19"/>
      <c r="O106" s="19"/>
      <c r="P106" s="19"/>
      <c r="Q106" s="19"/>
      <c r="R106" s="19"/>
      <c r="S106" s="19"/>
      <c r="T106" s="19"/>
      <c r="U106" s="19"/>
      <c r="V106" s="19"/>
      <c r="W106" s="66"/>
    </row>
    <row r="107" spans="8:23" hidden="1">
      <c r="H107" s="19"/>
      <c r="I107" s="19"/>
      <c r="J107" s="19"/>
      <c r="K107" s="19"/>
      <c r="L107" s="19"/>
      <c r="M107" s="19"/>
      <c r="N107" s="19"/>
      <c r="O107" s="19"/>
      <c r="P107" s="19"/>
      <c r="Q107" s="19"/>
      <c r="R107" s="19"/>
      <c r="S107" s="19"/>
      <c r="T107" s="19"/>
      <c r="U107" s="19"/>
      <c r="V107" s="19"/>
      <c r="W107" s="66"/>
    </row>
    <row r="108" spans="8:23" hidden="1">
      <c r="H108" s="19"/>
      <c r="I108" s="19"/>
      <c r="J108" s="19"/>
      <c r="K108" s="19"/>
      <c r="L108" s="19"/>
      <c r="M108" s="19"/>
      <c r="N108" s="19"/>
      <c r="O108" s="19"/>
      <c r="P108" s="19"/>
      <c r="Q108" s="19"/>
      <c r="R108" s="19"/>
      <c r="S108" s="19"/>
      <c r="T108" s="19"/>
      <c r="U108" s="19"/>
      <c r="V108" s="19"/>
      <c r="W108" s="66"/>
    </row>
    <row r="109" spans="8:23" hidden="1">
      <c r="H109" s="19"/>
      <c r="I109" s="19"/>
      <c r="J109" s="19"/>
      <c r="K109" s="19"/>
      <c r="L109" s="19"/>
      <c r="M109" s="19"/>
      <c r="N109" s="19"/>
      <c r="O109" s="19"/>
      <c r="P109" s="19"/>
      <c r="Q109" s="19"/>
      <c r="R109" s="19"/>
      <c r="S109" s="19"/>
      <c r="T109" s="19"/>
      <c r="U109" s="19"/>
      <c r="V109" s="19"/>
      <c r="W109" s="66"/>
    </row>
    <row r="110" spans="8:23" hidden="1">
      <c r="H110" s="19"/>
      <c r="I110" s="19"/>
      <c r="J110" s="19"/>
      <c r="K110" s="19"/>
      <c r="L110" s="19"/>
      <c r="M110" s="19"/>
      <c r="N110" s="19"/>
      <c r="O110" s="19"/>
      <c r="P110" s="19"/>
      <c r="Q110" s="19"/>
      <c r="R110" s="19"/>
      <c r="S110" s="19"/>
      <c r="T110" s="19"/>
      <c r="U110" s="19"/>
      <c r="V110" s="19"/>
      <c r="W110" s="66"/>
    </row>
    <row r="111" spans="8:23" hidden="1">
      <c r="H111" s="19"/>
      <c r="I111" s="19"/>
      <c r="J111" s="19"/>
      <c r="K111" s="19"/>
      <c r="L111" s="19"/>
      <c r="M111" s="19"/>
      <c r="N111" s="19"/>
      <c r="O111" s="19"/>
      <c r="P111" s="19"/>
      <c r="Q111" s="19"/>
      <c r="R111" s="19"/>
      <c r="S111" s="19"/>
      <c r="T111" s="19"/>
      <c r="U111" s="19"/>
      <c r="V111" s="19"/>
      <c r="W111" s="66"/>
    </row>
    <row r="112" spans="8:23" hidden="1">
      <c r="H112" s="19"/>
      <c r="I112" s="19"/>
      <c r="J112" s="19"/>
      <c r="K112" s="19"/>
      <c r="L112" s="19"/>
      <c r="M112" s="19"/>
      <c r="N112" s="19"/>
      <c r="O112" s="19"/>
      <c r="P112" s="19"/>
      <c r="Q112" s="19"/>
      <c r="R112" s="19"/>
      <c r="S112" s="19"/>
      <c r="T112" s="19"/>
      <c r="U112" s="19"/>
      <c r="V112" s="19"/>
      <c r="W112" s="66"/>
    </row>
    <row r="113" spans="8:23" hidden="1">
      <c r="H113" s="19"/>
      <c r="I113" s="19"/>
      <c r="J113" s="19"/>
      <c r="K113" s="19"/>
      <c r="L113" s="19"/>
      <c r="M113" s="19"/>
      <c r="N113" s="19"/>
      <c r="O113" s="19"/>
      <c r="P113" s="19"/>
      <c r="Q113" s="19"/>
      <c r="R113" s="19"/>
      <c r="S113" s="19"/>
      <c r="T113" s="19"/>
      <c r="U113" s="19"/>
      <c r="V113" s="19"/>
      <c r="W113" s="66"/>
    </row>
    <row r="114" spans="8:23" hidden="1">
      <c r="H114" s="19"/>
      <c r="I114" s="19"/>
      <c r="J114" s="19"/>
      <c r="K114" s="19"/>
      <c r="L114" s="19"/>
      <c r="M114" s="19"/>
      <c r="N114" s="19"/>
      <c r="O114" s="19"/>
      <c r="P114" s="19"/>
      <c r="Q114" s="19"/>
      <c r="R114" s="19"/>
      <c r="S114" s="19"/>
      <c r="T114" s="19"/>
      <c r="U114" s="19"/>
      <c r="V114" s="19"/>
      <c r="W114" s="66"/>
    </row>
    <row r="115" spans="8:23" hidden="1">
      <c r="H115" s="19"/>
      <c r="I115" s="19"/>
      <c r="J115" s="19"/>
      <c r="K115" s="19"/>
      <c r="L115" s="19"/>
      <c r="M115" s="19"/>
      <c r="N115" s="19"/>
      <c r="O115" s="19"/>
      <c r="P115" s="19"/>
      <c r="Q115" s="19"/>
      <c r="R115" s="19"/>
      <c r="S115" s="19"/>
      <c r="T115" s="19"/>
      <c r="U115" s="19"/>
      <c r="V115" s="19"/>
      <c r="W115" s="66"/>
    </row>
    <row r="116" spans="8:23" hidden="1">
      <c r="H116" s="19"/>
      <c r="I116" s="19"/>
      <c r="J116" s="19"/>
      <c r="K116" s="19"/>
      <c r="L116" s="19"/>
      <c r="M116" s="19"/>
      <c r="N116" s="19"/>
      <c r="O116" s="19"/>
      <c r="P116" s="19"/>
      <c r="Q116" s="19"/>
      <c r="R116" s="19"/>
      <c r="S116" s="19"/>
      <c r="T116" s="19"/>
      <c r="U116" s="19"/>
      <c r="V116" s="19"/>
      <c r="W116" s="66"/>
    </row>
    <row r="117" spans="8:23" hidden="1">
      <c r="H117" s="19"/>
      <c r="I117" s="19"/>
      <c r="J117" s="19"/>
      <c r="K117" s="19"/>
      <c r="L117" s="19"/>
      <c r="M117" s="19"/>
      <c r="N117" s="19"/>
      <c r="O117" s="19"/>
      <c r="P117" s="19"/>
      <c r="Q117" s="19"/>
      <c r="R117" s="19"/>
      <c r="S117" s="19"/>
      <c r="T117" s="19"/>
      <c r="U117" s="19"/>
      <c r="V117" s="19"/>
      <c r="W117" s="66"/>
    </row>
    <row r="118" spans="8:23" hidden="1">
      <c r="H118" s="19"/>
      <c r="I118" s="19"/>
      <c r="J118" s="19"/>
      <c r="K118" s="19"/>
      <c r="L118" s="19"/>
      <c r="M118" s="19"/>
      <c r="N118" s="19"/>
      <c r="O118" s="19"/>
      <c r="P118" s="19"/>
      <c r="Q118" s="19"/>
      <c r="R118" s="19"/>
      <c r="S118" s="19"/>
      <c r="T118" s="19"/>
      <c r="U118" s="19"/>
      <c r="V118" s="19"/>
      <c r="W118" s="66"/>
    </row>
    <row r="119" spans="8:23" hidden="1">
      <c r="H119" s="19"/>
      <c r="I119" s="19"/>
      <c r="J119" s="19"/>
      <c r="K119" s="19"/>
      <c r="L119" s="19"/>
      <c r="M119" s="19"/>
      <c r="N119" s="19"/>
      <c r="O119" s="19"/>
      <c r="P119" s="19"/>
      <c r="Q119" s="19"/>
      <c r="R119" s="19"/>
      <c r="S119" s="19"/>
      <c r="T119" s="19"/>
      <c r="U119" s="19"/>
      <c r="V119" s="19"/>
      <c r="W119" s="66"/>
    </row>
    <row r="120" spans="8:23" hidden="1">
      <c r="H120" s="19"/>
      <c r="I120" s="19"/>
      <c r="J120" s="19"/>
      <c r="K120" s="19"/>
      <c r="L120" s="19"/>
      <c r="M120" s="19"/>
      <c r="N120" s="19"/>
      <c r="O120" s="19"/>
      <c r="P120" s="19"/>
      <c r="Q120" s="19"/>
      <c r="R120" s="19"/>
      <c r="S120" s="19"/>
      <c r="T120" s="19"/>
      <c r="U120" s="19"/>
      <c r="V120" s="19"/>
      <c r="W120" s="66"/>
    </row>
    <row r="121" spans="8:23" hidden="1">
      <c r="H121" s="19"/>
      <c r="I121" s="19"/>
      <c r="J121" s="19"/>
      <c r="K121" s="19"/>
      <c r="L121" s="19"/>
      <c r="M121" s="19"/>
      <c r="N121" s="19"/>
      <c r="O121" s="19"/>
      <c r="P121" s="19"/>
      <c r="Q121" s="19"/>
      <c r="R121" s="19"/>
      <c r="S121" s="19"/>
      <c r="T121" s="19"/>
      <c r="U121" s="19"/>
      <c r="V121" s="19"/>
      <c r="W121" s="66"/>
    </row>
    <row r="122" spans="8:23" hidden="1">
      <c r="H122" s="19"/>
      <c r="I122" s="19"/>
      <c r="J122" s="19"/>
      <c r="K122" s="19"/>
      <c r="L122" s="19"/>
      <c r="M122" s="19"/>
      <c r="N122" s="19"/>
      <c r="O122" s="19"/>
      <c r="P122" s="19"/>
      <c r="Q122" s="19"/>
      <c r="R122" s="19"/>
      <c r="S122" s="19"/>
      <c r="T122" s="19"/>
      <c r="U122" s="19"/>
      <c r="V122" s="19"/>
      <c r="W122" s="66"/>
    </row>
    <row r="123" spans="8:23" hidden="1">
      <c r="H123" s="19"/>
      <c r="I123" s="19"/>
      <c r="J123" s="19"/>
      <c r="K123" s="19"/>
      <c r="L123" s="19"/>
      <c r="M123" s="19"/>
      <c r="N123" s="19"/>
      <c r="O123" s="19"/>
      <c r="P123" s="19"/>
      <c r="Q123" s="19"/>
      <c r="R123" s="19"/>
      <c r="S123" s="19"/>
      <c r="T123" s="19"/>
      <c r="U123" s="19"/>
      <c r="V123" s="19"/>
      <c r="W123" s="66"/>
    </row>
    <row r="124" spans="8:23" hidden="1">
      <c r="H124" s="19"/>
      <c r="I124" s="19"/>
      <c r="J124" s="19"/>
      <c r="K124" s="19"/>
      <c r="L124" s="19"/>
      <c r="M124" s="19"/>
      <c r="N124" s="19"/>
      <c r="O124" s="19"/>
      <c r="P124" s="19"/>
      <c r="Q124" s="19"/>
      <c r="R124" s="19"/>
      <c r="S124" s="19"/>
      <c r="T124" s="19"/>
      <c r="U124" s="19"/>
      <c r="V124" s="19"/>
      <c r="W124" s="66"/>
    </row>
    <row r="125" spans="8:23" hidden="1">
      <c r="H125" s="19"/>
      <c r="I125" s="19"/>
      <c r="J125" s="19"/>
      <c r="K125" s="19"/>
      <c r="L125" s="19"/>
      <c r="M125" s="19"/>
      <c r="N125" s="19"/>
      <c r="O125" s="19"/>
      <c r="P125" s="19"/>
      <c r="Q125" s="19"/>
      <c r="R125" s="19"/>
      <c r="S125" s="19"/>
      <c r="T125" s="19"/>
      <c r="U125" s="19"/>
      <c r="V125" s="19"/>
      <c r="W125" s="66"/>
    </row>
    <row r="126" spans="8:23" hidden="1">
      <c r="H126" s="19"/>
      <c r="I126" s="19"/>
      <c r="J126" s="19"/>
      <c r="K126" s="19"/>
      <c r="L126" s="19"/>
      <c r="M126" s="19"/>
      <c r="N126" s="19"/>
      <c r="O126" s="19"/>
      <c r="P126" s="19"/>
      <c r="Q126" s="19"/>
      <c r="R126" s="19"/>
      <c r="S126" s="19"/>
      <c r="T126" s="19"/>
      <c r="U126" s="19"/>
      <c r="V126" s="19"/>
      <c r="W126" s="66"/>
    </row>
    <row r="127" spans="8:23" hidden="1">
      <c r="H127" s="19"/>
      <c r="I127" s="19"/>
      <c r="J127" s="19"/>
      <c r="K127" s="19"/>
      <c r="L127" s="19"/>
      <c r="M127" s="19"/>
      <c r="N127" s="19"/>
      <c r="O127" s="19"/>
      <c r="P127" s="19"/>
      <c r="Q127" s="19"/>
      <c r="R127" s="19"/>
      <c r="S127" s="19"/>
      <c r="T127" s="19"/>
      <c r="U127" s="19"/>
      <c r="V127" s="19"/>
      <c r="W127" s="66"/>
    </row>
    <row r="128" spans="8:23" hidden="1">
      <c r="H128" s="19"/>
      <c r="I128" s="19"/>
      <c r="J128" s="19"/>
      <c r="K128" s="19"/>
      <c r="L128" s="19"/>
      <c r="M128" s="19"/>
      <c r="N128" s="19"/>
      <c r="O128" s="19"/>
      <c r="P128" s="19"/>
      <c r="Q128" s="19"/>
      <c r="R128" s="19"/>
      <c r="S128" s="19"/>
      <c r="T128" s="19"/>
      <c r="U128" s="19"/>
      <c r="V128" s="19"/>
      <c r="W128" s="66"/>
    </row>
    <row r="129" spans="8:23" hidden="1">
      <c r="H129" s="19"/>
      <c r="I129" s="19"/>
      <c r="J129" s="19"/>
      <c r="K129" s="19"/>
      <c r="L129" s="19"/>
      <c r="M129" s="19"/>
      <c r="N129" s="19"/>
      <c r="O129" s="19"/>
      <c r="P129" s="19"/>
      <c r="Q129" s="19"/>
      <c r="R129" s="19"/>
      <c r="S129" s="19"/>
      <c r="T129" s="19"/>
      <c r="U129" s="19"/>
      <c r="V129" s="19"/>
      <c r="W129" s="66"/>
    </row>
  </sheetData>
  <sheetProtection algorithmName="SHA-512" hashValue="opnj+R/GBPBI81uM5vwaMRo9k6YwsV2kHzmCim+GU4aUrktczho8gT1L/8BgrjZQyWM3XT77iXfwRM7YKPuxQQ==" saltValue="28SSA2RLmGXQudhfYpOJUg==" spinCount="100000" sheet="1" objects="1" scenarios="1"/>
  <mergeCells count="2">
    <mergeCell ref="G51:U65"/>
    <mergeCell ref="B6:E6"/>
  </mergeCells>
  <pageMargins left="0.7" right="0.7" top="0.75" bottom="0.75" header="0.3" footer="0.3"/>
  <pageSetup paperSize="8" scale="5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EC678-8C83-4575-883A-AE48D7B9045B}">
  <sheetPr>
    <tabColor rgb="FF412A7C"/>
    <pageSetUpPr fitToPage="1"/>
  </sheetPr>
  <dimension ref="A1:AH137"/>
  <sheetViews>
    <sheetView showGridLines="0" zoomScale="85" zoomScaleNormal="85" workbookViewId="0">
      <selection activeCell="B9" sqref="B9"/>
    </sheetView>
  </sheetViews>
  <sheetFormatPr defaultColWidth="0" defaultRowHeight="0" customHeight="1" zeroHeight="1"/>
  <cols>
    <col min="1" max="1" width="3.7109375" style="38" customWidth="1"/>
    <col min="2" max="5" width="10.28515625" style="38" customWidth="1"/>
    <col min="6" max="6" width="3.7109375" style="38" customWidth="1"/>
    <col min="7" max="7" width="52.140625" style="38" customWidth="1"/>
    <col min="8" max="8" width="3" style="38" customWidth="1"/>
    <col min="9" max="9" width="2.85546875" style="38" customWidth="1"/>
    <col min="10" max="10" width="52.140625" style="38" customWidth="1"/>
    <col min="11" max="11" width="3" style="38" customWidth="1"/>
    <col min="12" max="12" width="2.85546875" style="38" customWidth="1"/>
    <col min="13" max="13" width="55" style="38" customWidth="1"/>
    <col min="14" max="15" width="3" style="38" customWidth="1"/>
    <col min="16" max="16" width="9.85546875" style="38" customWidth="1"/>
    <col min="17" max="34" width="0" style="38" hidden="1" customWidth="1"/>
    <col min="35" max="16384" width="9.85546875" style="38" hidden="1"/>
  </cols>
  <sheetData>
    <row r="1" spans="2:15" ht="15" customHeight="1"/>
    <row r="2" spans="2:15" ht="15" customHeight="1"/>
    <row r="3" spans="2:15" ht="15" customHeight="1"/>
    <row r="4" spans="2:15" ht="15" customHeight="1"/>
    <row r="5" spans="2:15" ht="15">
      <c r="B5" s="1358"/>
      <c r="C5" s="1358"/>
      <c r="D5" s="1358"/>
      <c r="E5" s="1358"/>
      <c r="G5" s="1358"/>
      <c r="H5" s="1358"/>
      <c r="I5" s="1358"/>
      <c r="J5" s="1358"/>
      <c r="K5" s="1358"/>
      <c r="L5" s="1358"/>
      <c r="M5" s="1358"/>
      <c r="N5" s="1358"/>
      <c r="O5" s="1358"/>
    </row>
    <row r="6" spans="2:15" ht="20.25">
      <c r="B6" s="1357" t="s">
        <v>0</v>
      </c>
      <c r="C6" s="1357"/>
      <c r="D6" s="1357"/>
      <c r="E6" s="1357"/>
      <c r="G6" s="1357" t="s">
        <v>371</v>
      </c>
      <c r="H6" s="1357"/>
      <c r="I6" s="1358"/>
      <c r="J6" s="1358"/>
      <c r="K6" s="1358"/>
      <c r="L6" s="1358"/>
      <c r="M6" s="1358"/>
      <c r="N6" s="1358"/>
      <c r="O6" s="1358"/>
    </row>
    <row r="7" spans="2:15" ht="15.75" thickBot="1">
      <c r="B7" s="1360"/>
      <c r="C7" s="1360"/>
      <c r="D7" s="1360"/>
      <c r="E7" s="1360"/>
      <c r="G7" s="1360"/>
      <c r="H7" s="1360"/>
      <c r="I7" s="1360"/>
      <c r="J7" s="1360"/>
      <c r="K7" s="1360"/>
      <c r="L7" s="1360"/>
      <c r="M7" s="1360"/>
      <c r="N7" s="1360"/>
      <c r="O7" s="1360"/>
    </row>
    <row r="8" spans="2:15" ht="15" customHeight="1"/>
    <row r="9" spans="2:15" ht="15" customHeight="1">
      <c r="G9" s="1496" t="s">
        <v>1222</v>
      </c>
      <c r="H9" s="1496"/>
      <c r="I9" s="1496"/>
      <c r="J9" s="1496"/>
      <c r="K9" s="1496"/>
      <c r="L9" s="1496"/>
      <c r="M9" s="1496"/>
      <c r="N9" s="1496"/>
      <c r="O9" s="1496"/>
    </row>
    <row r="10" spans="2:15" ht="15" customHeight="1">
      <c r="G10" s="1496"/>
      <c r="H10" s="1496"/>
      <c r="I10" s="1496"/>
      <c r="J10" s="1496"/>
      <c r="K10" s="1496"/>
      <c r="L10" s="1496"/>
      <c r="M10" s="1496"/>
      <c r="N10" s="1496"/>
      <c r="O10" s="1496"/>
    </row>
    <row r="11" spans="2:15" ht="15" customHeight="1">
      <c r="G11" s="1496"/>
      <c r="H11" s="1496"/>
      <c r="I11" s="1496"/>
      <c r="J11" s="1496"/>
      <c r="K11" s="1496"/>
      <c r="L11" s="1496"/>
      <c r="M11" s="1496"/>
      <c r="N11" s="1496"/>
      <c r="O11" s="1496"/>
    </row>
    <row r="12" spans="2:15" ht="15" customHeight="1">
      <c r="G12" s="1496"/>
      <c r="H12" s="1496"/>
      <c r="I12" s="1496"/>
      <c r="J12" s="1496"/>
      <c r="K12" s="1496"/>
      <c r="L12" s="1496"/>
      <c r="M12" s="1496"/>
      <c r="N12" s="1496"/>
      <c r="O12" s="1496"/>
    </row>
    <row r="13" spans="2:15" ht="15" customHeight="1">
      <c r="G13" s="1496"/>
      <c r="H13" s="1496"/>
      <c r="I13" s="1496"/>
      <c r="J13" s="1496"/>
      <c r="K13" s="1496"/>
      <c r="L13" s="1496"/>
      <c r="M13" s="1496"/>
      <c r="N13" s="1496"/>
      <c r="O13" s="1496"/>
    </row>
    <row r="14" spans="2:15" ht="15" customHeight="1">
      <c r="G14" s="1496"/>
      <c r="H14" s="1496"/>
      <c r="I14" s="1496"/>
      <c r="J14" s="1496"/>
      <c r="K14" s="1496"/>
      <c r="L14" s="1496"/>
      <c r="M14" s="1496"/>
      <c r="N14" s="1496"/>
      <c r="O14" s="1496"/>
    </row>
    <row r="15" spans="2:15" ht="15" customHeight="1">
      <c r="G15" s="1496"/>
      <c r="H15" s="1496"/>
      <c r="I15" s="1496"/>
      <c r="J15" s="1496"/>
      <c r="K15" s="1496"/>
      <c r="L15" s="1496"/>
      <c r="M15" s="1496"/>
      <c r="N15" s="1496"/>
      <c r="O15" s="1496"/>
    </row>
    <row r="16" spans="2:15" ht="15" customHeight="1">
      <c r="G16" s="1496"/>
      <c r="H16" s="1496"/>
      <c r="I16" s="1496"/>
      <c r="J16" s="1496"/>
      <c r="K16" s="1496"/>
      <c r="L16" s="1496"/>
      <c r="M16" s="1496"/>
      <c r="N16" s="1496"/>
      <c r="O16" s="1496"/>
    </row>
    <row r="17" spans="7:15" ht="15" customHeight="1">
      <c r="G17" s="1496"/>
      <c r="H17" s="1496"/>
      <c r="I17" s="1496"/>
      <c r="J17" s="1496"/>
      <c r="K17" s="1496"/>
      <c r="L17" s="1496"/>
      <c r="M17" s="1496"/>
      <c r="N17" s="1496"/>
      <c r="O17" s="1496"/>
    </row>
    <row r="18" spans="7:15" ht="15" customHeight="1">
      <c r="G18" s="1496"/>
      <c r="H18" s="1496"/>
      <c r="I18" s="1496"/>
      <c r="J18" s="1496"/>
      <c r="K18" s="1496"/>
      <c r="L18" s="1496"/>
      <c r="M18" s="1496"/>
      <c r="N18" s="1496"/>
      <c r="O18" s="1496"/>
    </row>
    <row r="19" spans="7:15" ht="15" customHeight="1">
      <c r="G19" s="1496"/>
      <c r="H19" s="1496"/>
      <c r="I19" s="1496"/>
      <c r="J19" s="1496"/>
      <c r="K19" s="1496"/>
      <c r="L19" s="1496"/>
      <c r="M19" s="1496"/>
      <c r="N19" s="1496"/>
      <c r="O19" s="1496"/>
    </row>
    <row r="20" spans="7:15" ht="15" customHeight="1">
      <c r="G20" s="1496"/>
      <c r="H20" s="1496"/>
      <c r="I20" s="1496"/>
      <c r="J20" s="1496"/>
      <c r="K20" s="1496"/>
      <c r="L20" s="1496"/>
      <c r="M20" s="1496"/>
      <c r="N20" s="1496"/>
      <c r="O20" s="1496"/>
    </row>
    <row r="21" spans="7:15" ht="15" customHeight="1">
      <c r="G21" s="1496"/>
      <c r="H21" s="1496"/>
      <c r="I21" s="1496"/>
      <c r="J21" s="1496"/>
      <c r="K21" s="1496"/>
      <c r="L21" s="1496"/>
      <c r="M21" s="1496"/>
      <c r="N21" s="1496"/>
      <c r="O21" s="1496"/>
    </row>
    <row r="22" spans="7:15" ht="15" customHeight="1">
      <c r="G22" s="208"/>
      <c r="H22" s="208"/>
      <c r="I22" s="208"/>
      <c r="J22" s="208"/>
      <c r="K22" s="208"/>
      <c r="L22" s="208"/>
      <c r="M22" s="208"/>
    </row>
    <row r="23" spans="7:15" ht="15" customHeight="1">
      <c r="G23" s="208"/>
      <c r="H23" s="208"/>
      <c r="I23" s="208"/>
      <c r="J23" s="208"/>
      <c r="K23" s="208"/>
      <c r="L23" s="208"/>
      <c r="M23" s="208"/>
      <c r="N23" s="52"/>
      <c r="O23" s="52"/>
    </row>
    <row r="24" spans="7:15" ht="15" customHeight="1">
      <c r="G24" s="113" t="s">
        <v>374</v>
      </c>
      <c r="H24" s="52"/>
      <c r="I24" s="52"/>
      <c r="J24" s="52"/>
      <c r="K24" s="52"/>
      <c r="L24" s="52"/>
      <c r="M24" s="52"/>
      <c r="N24" s="52"/>
      <c r="O24" s="52"/>
    </row>
    <row r="25" spans="7:15" ht="15" customHeight="1">
      <c r="G25" s="273" t="s">
        <v>1219</v>
      </c>
      <c r="H25" s="52"/>
      <c r="I25" s="52"/>
      <c r="J25" s="52"/>
      <c r="K25" s="52"/>
      <c r="L25" s="52"/>
      <c r="M25" s="52"/>
      <c r="N25" s="52"/>
      <c r="O25" s="52"/>
    </row>
    <row r="26" spans="7:15" ht="15" customHeight="1">
      <c r="G26" s="209"/>
      <c r="H26" s="52"/>
      <c r="I26" s="52"/>
      <c r="J26" s="52"/>
      <c r="K26" s="52"/>
      <c r="L26" s="52"/>
      <c r="M26" s="52"/>
      <c r="N26" s="52"/>
      <c r="O26" s="52"/>
    </row>
    <row r="27" spans="7:15" ht="15" customHeight="1">
      <c r="G27" s="1497" t="s">
        <v>891</v>
      </c>
      <c r="H27" s="1497"/>
      <c r="I27" s="1497"/>
      <c r="J27" s="1497"/>
      <c r="K27" s="1497"/>
    </row>
    <row r="28" spans="7:15" ht="15" customHeight="1">
      <c r="G28" s="1497"/>
      <c r="H28" s="1497"/>
      <c r="I28" s="1497"/>
      <c r="J28" s="1497"/>
      <c r="K28" s="1497"/>
    </row>
    <row r="29" spans="7:15" ht="15" customHeight="1">
      <c r="G29" s="1498"/>
      <c r="H29" s="1498"/>
      <c r="I29" s="1498"/>
      <c r="J29" s="1498"/>
      <c r="K29" s="1498"/>
    </row>
    <row r="30" spans="7:15" ht="15" customHeight="1">
      <c r="G30" s="1499" t="s">
        <v>375</v>
      </c>
      <c r="H30" s="1499"/>
      <c r="J30" s="1499" t="s">
        <v>376</v>
      </c>
      <c r="K30" s="1499"/>
      <c r="M30" s="1499" t="s">
        <v>377</v>
      </c>
      <c r="N30" s="1499"/>
    </row>
    <row r="31" spans="7:15" ht="15" customHeight="1">
      <c r="G31" s="267" t="s">
        <v>380</v>
      </c>
      <c r="H31" s="267"/>
      <c r="I31" s="267"/>
      <c r="J31" s="267" t="s">
        <v>381</v>
      </c>
      <c r="K31" s="818"/>
      <c r="L31" s="267"/>
      <c r="M31" s="267" t="s">
        <v>379</v>
      </c>
      <c r="N31" s="817"/>
    </row>
    <row r="32" spans="7:15" ht="15" customHeight="1">
      <c r="G32" s="267" t="s">
        <v>884</v>
      </c>
      <c r="H32" s="267"/>
      <c r="I32" s="267"/>
      <c r="J32" s="267" t="s">
        <v>378</v>
      </c>
      <c r="K32" s="818"/>
      <c r="L32" s="267"/>
      <c r="M32" s="267" t="s">
        <v>382</v>
      </c>
      <c r="N32" s="817"/>
    </row>
    <row r="33" spans="7:14" ht="15" customHeight="1">
      <c r="G33" s="267" t="s">
        <v>886</v>
      </c>
      <c r="H33" s="267"/>
      <c r="I33" s="267"/>
      <c r="J33" s="267" t="s">
        <v>882</v>
      </c>
      <c r="K33" s="818"/>
      <c r="L33" s="267"/>
      <c r="M33" s="267" t="s">
        <v>869</v>
      </c>
      <c r="N33" s="817"/>
    </row>
    <row r="34" spans="7:14" ht="15" customHeight="1">
      <c r="G34" s="267" t="s">
        <v>887</v>
      </c>
      <c r="H34" s="267"/>
      <c r="I34" s="267"/>
      <c r="J34" s="267" t="s">
        <v>881</v>
      </c>
      <c r="K34" s="818"/>
      <c r="L34" s="267"/>
      <c r="M34" s="267" t="s">
        <v>870</v>
      </c>
      <c r="N34"/>
    </row>
    <row r="35" spans="7:14" ht="15" customHeight="1">
      <c r="G35" s="267" t="s">
        <v>885</v>
      </c>
      <c r="H35" s="267"/>
      <c r="I35" s="267"/>
      <c r="J35" s="267" t="s">
        <v>880</v>
      </c>
      <c r="K35" s="818"/>
      <c r="L35" s="267"/>
      <c r="M35" s="267" t="s">
        <v>871</v>
      </c>
      <c r="N35"/>
    </row>
    <row r="36" spans="7:14" ht="15" customHeight="1">
      <c r="G36" s="267"/>
      <c r="H36" s="267"/>
      <c r="I36" s="267"/>
      <c r="J36" s="267" t="s">
        <v>883</v>
      </c>
      <c r="K36" s="818"/>
      <c r="L36" s="267"/>
      <c r="M36" s="267" t="s">
        <v>872</v>
      </c>
      <c r="N36"/>
    </row>
    <row r="37" spans="7:14" ht="15" customHeight="1">
      <c r="G37" s="267"/>
      <c r="H37" s="267"/>
      <c r="I37" s="267"/>
      <c r="J37" s="267"/>
      <c r="K37" s="267"/>
      <c r="L37" s="267"/>
      <c r="M37" s="267" t="s">
        <v>383</v>
      </c>
      <c r="N37"/>
    </row>
    <row r="38" spans="7:14" ht="15" customHeight="1">
      <c r="G38" s="267"/>
      <c r="H38" s="267"/>
      <c r="I38" s="267"/>
      <c r="J38" s="274"/>
      <c r="K38" s="267"/>
      <c r="L38" s="267"/>
      <c r="M38" s="267" t="s">
        <v>384</v>
      </c>
      <c r="N38"/>
    </row>
    <row r="39" spans="7:14" ht="15" customHeight="1">
      <c r="G39" s="267"/>
      <c r="H39" s="267"/>
      <c r="I39" s="267"/>
      <c r="J39" s="267"/>
      <c r="K39" s="267"/>
      <c r="L39" s="267"/>
      <c r="M39" s="267" t="s">
        <v>873</v>
      </c>
      <c r="N39" s="817"/>
    </row>
    <row r="40" spans="7:14" ht="15" customHeight="1">
      <c r="G40" s="267"/>
      <c r="H40" s="267"/>
      <c r="I40" s="275"/>
      <c r="J40" s="267"/>
      <c r="K40" s="267"/>
      <c r="L40" s="267"/>
      <c r="M40" s="267" t="s">
        <v>874</v>
      </c>
      <c r="N40" s="817"/>
    </row>
    <row r="41" spans="7:14" ht="15" customHeight="1">
      <c r="G41" s="267"/>
      <c r="H41" s="267"/>
      <c r="I41" s="267"/>
      <c r="J41" s="267"/>
      <c r="K41" s="267"/>
      <c r="L41" s="267"/>
      <c r="M41" s="267" t="s">
        <v>385</v>
      </c>
      <c r="N41" s="228"/>
    </row>
    <row r="42" spans="7:14" ht="15" customHeight="1">
      <c r="G42" s="267"/>
      <c r="H42" s="267"/>
      <c r="I42" s="267"/>
      <c r="J42" s="267"/>
      <c r="K42" s="267"/>
      <c r="L42" s="267"/>
      <c r="M42" s="267" t="s">
        <v>877</v>
      </c>
      <c r="N42" s="817"/>
    </row>
    <row r="43" spans="7:14" ht="15" customHeight="1">
      <c r="G43" s="267"/>
      <c r="H43" s="267"/>
      <c r="I43" s="267"/>
      <c r="J43" s="267"/>
      <c r="K43" s="267"/>
      <c r="L43" s="267"/>
      <c r="M43" s="267" t="s">
        <v>875</v>
      </c>
      <c r="N43" s="817"/>
    </row>
    <row r="44" spans="7:14" ht="15" customHeight="1">
      <c r="G44" s="267"/>
      <c r="H44" s="267"/>
      <c r="I44" s="267"/>
      <c r="J44" s="267"/>
      <c r="K44" s="276"/>
      <c r="L44" s="267"/>
      <c r="M44" s="267" t="s">
        <v>878</v>
      </c>
      <c r="N44" s="228"/>
    </row>
    <row r="45" spans="7:14" ht="15" customHeight="1">
      <c r="G45" s="267"/>
      <c r="H45" s="267"/>
      <c r="I45" s="267"/>
      <c r="J45" s="267"/>
      <c r="K45" s="267"/>
      <c r="L45" s="267"/>
      <c r="M45" s="267" t="s">
        <v>876</v>
      </c>
      <c r="N45" s="817"/>
    </row>
    <row r="46" spans="7:14" ht="15" customHeight="1">
      <c r="G46" s="267"/>
      <c r="H46" s="267"/>
      <c r="I46" s="267"/>
      <c r="J46" s="267"/>
      <c r="K46" s="267"/>
      <c r="L46" s="267"/>
      <c r="M46" s="267" t="s">
        <v>390</v>
      </c>
      <c r="N46" s="817"/>
    </row>
    <row r="47" spans="7:14" ht="15" customHeight="1">
      <c r="G47" s="267"/>
      <c r="H47" s="267"/>
      <c r="I47" s="267"/>
      <c r="J47" s="267"/>
      <c r="K47" s="267"/>
      <c r="L47" s="267"/>
      <c r="M47" s="267" t="s">
        <v>1220</v>
      </c>
      <c r="N47" s="817"/>
    </row>
    <row r="48" spans="7:14" ht="15" customHeight="1">
      <c r="G48" s="267"/>
      <c r="H48" s="267"/>
      <c r="I48" s="267"/>
      <c r="J48" s="267"/>
      <c r="K48" s="267"/>
      <c r="L48" s="267"/>
      <c r="M48" s="267" t="s">
        <v>1221</v>
      </c>
      <c r="N48" s="817"/>
    </row>
    <row r="49" spans="7:14" ht="15" customHeight="1">
      <c r="G49" s="267"/>
      <c r="H49" s="267"/>
      <c r="I49" s="267"/>
      <c r="J49" s="267"/>
      <c r="K49" s="267"/>
      <c r="L49" s="267"/>
      <c r="M49" s="267" t="s">
        <v>391</v>
      </c>
      <c r="N49" s="817"/>
    </row>
    <row r="50" spans="7:14" ht="15" customHeight="1">
      <c r="G50" s="267"/>
      <c r="H50" s="267"/>
      <c r="I50" s="267"/>
      <c r="J50" s="267"/>
      <c r="K50" s="267"/>
      <c r="L50" s="267"/>
      <c r="M50" s="267" t="s">
        <v>879</v>
      </c>
      <c r="N50" s="817"/>
    </row>
    <row r="51" spans="7:14" ht="15" customHeight="1"/>
    <row r="52" spans="7:14" ht="15" customHeight="1"/>
    <row r="53" spans="7:14" ht="15" customHeight="1">
      <c r="G53" s="113" t="s">
        <v>372</v>
      </c>
    </row>
    <row r="54" spans="7:14" ht="15" customHeight="1">
      <c r="G54" s="277" t="s">
        <v>373</v>
      </c>
      <c r="J54" s="150"/>
      <c r="K54" s="150"/>
      <c r="L54" s="150"/>
    </row>
    <row r="55" spans="7:14" ht="15" customHeight="1">
      <c r="J55" s="197"/>
      <c r="K55" s="197"/>
      <c r="L55" s="150"/>
    </row>
    <row r="56" spans="7:14" ht="15" customHeight="1"/>
    <row r="57" spans="7:14" ht="15" customHeight="1"/>
    <row r="58" spans="7:14" ht="15" customHeight="1"/>
    <row r="59" spans="7:14" ht="15" customHeight="1">
      <c r="J59" s="210"/>
      <c r="K59" s="210"/>
      <c r="L59" s="150"/>
    </row>
    <row r="60" spans="7:14" ht="15" customHeight="1">
      <c r="J60" s="210"/>
      <c r="K60" s="210"/>
      <c r="L60" s="150"/>
    </row>
    <row r="61" spans="7:14" ht="15" customHeight="1">
      <c r="J61" s="210"/>
      <c r="K61" s="210"/>
      <c r="L61" s="150"/>
    </row>
    <row r="62" spans="7:14" ht="15" customHeight="1">
      <c r="J62" s="210"/>
      <c r="K62" s="210"/>
      <c r="L62" s="150"/>
    </row>
    <row r="63" spans="7:14" ht="15" customHeight="1">
      <c r="J63" s="210"/>
      <c r="K63" s="210"/>
      <c r="L63" s="150"/>
    </row>
    <row r="64" spans="7:14" ht="15" customHeight="1">
      <c r="G64" s="211"/>
      <c r="J64" s="210"/>
      <c r="K64" s="210"/>
      <c r="L64" s="150"/>
    </row>
    <row r="65" spans="10:13" ht="15" customHeight="1">
      <c r="J65" s="210"/>
      <c r="K65" s="210"/>
      <c r="L65" s="150"/>
    </row>
    <row r="66" spans="10:13" ht="15" customHeight="1">
      <c r="J66" s="210"/>
      <c r="K66" s="210"/>
      <c r="L66" s="150"/>
      <c r="M66"/>
    </row>
    <row r="67" spans="10:13" ht="15" customHeight="1">
      <c r="J67" s="210"/>
      <c r="K67" s="210"/>
      <c r="L67" s="150"/>
      <c r="M67"/>
    </row>
    <row r="68" spans="10:13" ht="15" customHeight="1">
      <c r="J68" s="210"/>
      <c r="K68" s="210"/>
      <c r="L68" s="150"/>
      <c r="M68"/>
    </row>
    <row r="69" spans="10:13" ht="15" customHeight="1">
      <c r="J69" s="210"/>
      <c r="K69" s="210"/>
      <c r="L69" s="150"/>
      <c r="M69"/>
    </row>
    <row r="70" spans="10:13" ht="15" customHeight="1">
      <c r="J70" s="210"/>
      <c r="K70" s="210"/>
      <c r="L70" s="150"/>
      <c r="M70"/>
    </row>
    <row r="71" spans="10:13" ht="15" customHeight="1">
      <c r="J71" s="210"/>
      <c r="K71" s="210"/>
      <c r="L71" s="150"/>
      <c r="M71"/>
    </row>
    <row r="72" spans="10:13" ht="15" customHeight="1">
      <c r="J72" s="210"/>
      <c r="K72" s="210"/>
      <c r="L72" s="150"/>
      <c r="M72"/>
    </row>
    <row r="73" spans="10:13" ht="15" customHeight="1">
      <c r="J73" s="210"/>
      <c r="K73" s="210"/>
      <c r="L73" s="150"/>
      <c r="M73"/>
    </row>
    <row r="74" spans="10:13" ht="15" customHeight="1">
      <c r="J74" s="210"/>
      <c r="K74" s="210"/>
      <c r="L74" s="150"/>
      <c r="M74"/>
    </row>
    <row r="75" spans="10:13" ht="15" customHeight="1">
      <c r="J75" s="210"/>
      <c r="K75" s="210"/>
      <c r="L75" s="150"/>
      <c r="M75"/>
    </row>
    <row r="76" spans="10:13" ht="15" customHeight="1">
      <c r="J76" s="210"/>
      <c r="K76" s="210"/>
      <c r="L76" s="150"/>
      <c r="M76"/>
    </row>
    <row r="77" spans="10:13" ht="15" customHeight="1">
      <c r="J77" s="210"/>
      <c r="K77" s="210"/>
      <c r="L77" s="150"/>
      <c r="M77"/>
    </row>
    <row r="78" spans="10:13" ht="15" customHeight="1">
      <c r="J78" s="210"/>
      <c r="K78" s="210"/>
      <c r="L78" s="150"/>
      <c r="M78"/>
    </row>
    <row r="79" spans="10:13" ht="15" customHeight="1">
      <c r="J79" s="210"/>
      <c r="K79" s="210"/>
      <c r="L79" s="150"/>
      <c r="M79"/>
    </row>
    <row r="80" spans="10:13" ht="15" customHeight="1">
      <c r="J80" s="210"/>
      <c r="K80" s="210"/>
      <c r="L80" s="150"/>
      <c r="M80"/>
    </row>
    <row r="81" spans="10:13" ht="15" customHeight="1">
      <c r="J81" s="210"/>
      <c r="K81" s="210"/>
      <c r="L81" s="150"/>
      <c r="M81"/>
    </row>
    <row r="82" spans="10:13" ht="15" customHeight="1">
      <c r="J82" s="210"/>
      <c r="K82" s="210"/>
      <c r="L82" s="150"/>
      <c r="M82"/>
    </row>
    <row r="83" spans="10:13" ht="15" customHeight="1">
      <c r="J83" s="210"/>
      <c r="K83" s="210"/>
      <c r="L83" s="150"/>
      <c r="M83"/>
    </row>
    <row r="84" spans="10:13" ht="15" customHeight="1">
      <c r="J84" s="210"/>
      <c r="K84" s="210"/>
      <c r="L84" s="150"/>
      <c r="M84"/>
    </row>
    <row r="85" spans="10:13" ht="15" customHeight="1">
      <c r="J85" s="210"/>
      <c r="K85" s="210"/>
      <c r="L85" s="150"/>
      <c r="M85"/>
    </row>
    <row r="86" spans="10:13" ht="15" customHeight="1">
      <c r="J86" s="210"/>
      <c r="K86" s="210"/>
      <c r="L86" s="150"/>
      <c r="M86"/>
    </row>
    <row r="87" spans="10:13" ht="15" customHeight="1">
      <c r="J87" s="210"/>
      <c r="K87" s="210"/>
      <c r="L87" s="150"/>
      <c r="M87"/>
    </row>
    <row r="88" spans="10:13" ht="15" customHeight="1">
      <c r="J88" s="210"/>
      <c r="K88" s="210"/>
      <c r="L88" s="150"/>
      <c r="M88"/>
    </row>
    <row r="89" spans="10:13" ht="15" customHeight="1">
      <c r="J89" s="210"/>
      <c r="K89" s="210"/>
      <c r="L89" s="150"/>
      <c r="M89"/>
    </row>
    <row r="90" spans="10:13" ht="15" customHeight="1">
      <c r="J90" s="210"/>
      <c r="K90" s="210"/>
      <c r="L90" s="150"/>
      <c r="M90"/>
    </row>
    <row r="91" spans="10:13" ht="15" customHeight="1">
      <c r="J91" s="210"/>
      <c r="K91" s="210"/>
      <c r="L91" s="150"/>
    </row>
    <row r="92" spans="10:13" ht="15" customHeight="1">
      <c r="J92" s="210"/>
      <c r="K92" s="210"/>
      <c r="L92" s="150"/>
    </row>
    <row r="93" spans="10:13" ht="15" customHeight="1">
      <c r="J93" s="210"/>
      <c r="K93" s="210"/>
      <c r="L93" s="150"/>
    </row>
    <row r="94" spans="10:13" ht="15" customHeight="1">
      <c r="J94" s="210"/>
      <c r="K94" s="210"/>
      <c r="L94" s="150"/>
    </row>
    <row r="95" spans="10:13" ht="15" customHeight="1">
      <c r="J95" s="210"/>
      <c r="K95" s="210"/>
      <c r="L95" s="150"/>
    </row>
    <row r="96" spans="10:13" ht="15" customHeight="1">
      <c r="J96" s="210"/>
      <c r="K96" s="210"/>
      <c r="L96" s="150"/>
    </row>
    <row r="97" spans="10:12" ht="15" customHeight="1">
      <c r="J97" s="210"/>
      <c r="K97" s="210"/>
      <c r="L97" s="150"/>
    </row>
    <row r="98" spans="10:12" ht="15" customHeight="1">
      <c r="J98" s="210"/>
      <c r="K98" s="210"/>
      <c r="L98" s="150"/>
    </row>
    <row r="99" spans="10:12" ht="15" customHeight="1">
      <c r="J99" s="210"/>
      <c r="K99" s="210"/>
      <c r="L99" s="150"/>
    </row>
    <row r="100" spans="10:12" ht="15" customHeight="1">
      <c r="J100" s="210"/>
      <c r="K100" s="210"/>
      <c r="L100" s="150"/>
    </row>
    <row r="101" spans="10:12" ht="15" customHeight="1">
      <c r="J101" s="210"/>
      <c r="K101" s="210"/>
      <c r="L101" s="150"/>
    </row>
    <row r="102" spans="10:12" ht="15" customHeight="1">
      <c r="J102" s="210"/>
      <c r="K102" s="210"/>
      <c r="L102" s="150"/>
    </row>
    <row r="103" spans="10:12" ht="15" customHeight="1">
      <c r="J103" s="210"/>
      <c r="K103" s="210"/>
      <c r="L103" s="150"/>
    </row>
    <row r="104" spans="10:12" ht="15" customHeight="1">
      <c r="J104" s="210"/>
      <c r="K104" s="210"/>
      <c r="L104" s="150"/>
    </row>
    <row r="105" spans="10:12" ht="15" customHeight="1">
      <c r="J105" s="210"/>
      <c r="K105" s="210"/>
      <c r="L105" s="150"/>
    </row>
    <row r="106" spans="10:12" ht="15" customHeight="1">
      <c r="J106" s="210"/>
      <c r="K106" s="210"/>
      <c r="L106" s="150"/>
    </row>
    <row r="107" spans="10:12" ht="15" customHeight="1">
      <c r="J107" s="210"/>
      <c r="K107" s="210"/>
      <c r="L107" s="150"/>
    </row>
    <row r="108" spans="10:12" ht="15" customHeight="1">
      <c r="J108" s="210"/>
      <c r="K108" s="210"/>
      <c r="L108" s="150"/>
    </row>
    <row r="109" spans="10:12" ht="15" customHeight="1">
      <c r="J109" s="210"/>
      <c r="K109" s="210"/>
      <c r="L109" s="150"/>
    </row>
    <row r="110" spans="10:12" ht="15" customHeight="1">
      <c r="J110" s="210"/>
      <c r="K110" s="210"/>
      <c r="L110" s="150"/>
    </row>
    <row r="111" spans="10:12" ht="15" customHeight="1">
      <c r="J111" s="210"/>
      <c r="K111" s="210"/>
      <c r="L111" s="150"/>
    </row>
    <row r="112" spans="10:12" ht="15" customHeight="1">
      <c r="J112" s="210"/>
      <c r="K112" s="210"/>
      <c r="L112" s="150"/>
    </row>
    <row r="113" spans="10:12" ht="15" customHeight="1">
      <c r="J113" s="210"/>
      <c r="K113" s="210"/>
      <c r="L113" s="150"/>
    </row>
    <row r="114" spans="10:12" ht="15" customHeight="1">
      <c r="J114" s="210"/>
      <c r="K114" s="210"/>
      <c r="L114" s="150"/>
    </row>
    <row r="115" spans="10:12" ht="15" customHeight="1">
      <c r="J115" s="210"/>
      <c r="K115" s="210"/>
      <c r="L115" s="150"/>
    </row>
    <row r="116" spans="10:12" ht="15" customHeight="1">
      <c r="J116" s="210"/>
      <c r="K116" s="210"/>
      <c r="L116" s="150"/>
    </row>
    <row r="117" spans="10:12" ht="15" customHeight="1">
      <c r="J117" s="210"/>
      <c r="K117" s="210"/>
      <c r="L117" s="150"/>
    </row>
    <row r="118" spans="10:12" ht="15" hidden="1" customHeight="1">
      <c r="J118" s="210"/>
      <c r="K118" s="210"/>
      <c r="L118" s="150"/>
    </row>
    <row r="119" spans="10:12" ht="15" hidden="1" customHeight="1">
      <c r="J119" s="210"/>
      <c r="K119" s="210"/>
      <c r="L119" s="150"/>
    </row>
    <row r="120" spans="10:12" ht="15" hidden="1" customHeight="1">
      <c r="J120" s="210"/>
      <c r="K120" s="210"/>
      <c r="L120" s="212"/>
    </row>
    <row r="121" spans="10:12" ht="15" hidden="1" customHeight="1">
      <c r="J121" s="210"/>
      <c r="K121" s="210"/>
      <c r="L121" s="197"/>
    </row>
    <row r="122" spans="10:12" ht="15" hidden="1" customHeight="1">
      <c r="J122" s="210"/>
      <c r="K122" s="210"/>
      <c r="L122" s="197"/>
    </row>
    <row r="123" spans="10:12" ht="15" hidden="1" customHeight="1">
      <c r="J123" s="210"/>
      <c r="K123" s="210"/>
      <c r="L123" s="213"/>
    </row>
    <row r="124" spans="10:12" ht="15" hidden="1" customHeight="1">
      <c r="J124" s="210"/>
      <c r="K124" s="210"/>
      <c r="L124" s="213"/>
    </row>
    <row r="125" spans="10:12" ht="15" hidden="1" customHeight="1">
      <c r="J125" s="210"/>
      <c r="K125" s="210"/>
      <c r="L125" s="213"/>
    </row>
    <row r="126" spans="10:12" ht="15" hidden="1" customHeight="1">
      <c r="J126" s="210"/>
      <c r="K126" s="210"/>
      <c r="L126" s="213"/>
    </row>
    <row r="127" spans="10:12" ht="15" hidden="1" customHeight="1">
      <c r="J127" s="210"/>
      <c r="K127" s="210"/>
      <c r="L127" s="197"/>
    </row>
    <row r="128" spans="10:12" ht="15" hidden="1" customHeight="1">
      <c r="J128" s="210"/>
      <c r="K128" s="210"/>
      <c r="L128" s="150"/>
    </row>
    <row r="129" spans="10:12" ht="15" hidden="1" customHeight="1">
      <c r="J129" s="210"/>
      <c r="K129" s="210"/>
      <c r="L129" s="150"/>
    </row>
    <row r="130" spans="10:12" ht="15" hidden="1" customHeight="1">
      <c r="J130" s="210"/>
      <c r="K130" s="210"/>
      <c r="L130" s="212"/>
    </row>
    <row r="131" spans="10:12" ht="15" hidden="1" customHeight="1">
      <c r="J131" s="210"/>
      <c r="K131" s="210"/>
    </row>
    <row r="132" spans="10:12" ht="15" hidden="1" customHeight="1">
      <c r="J132" s="210"/>
      <c r="K132" s="210"/>
      <c r="L132" s="212"/>
    </row>
    <row r="133" spans="10:12" ht="15" hidden="1" customHeight="1">
      <c r="J133" s="210"/>
      <c r="K133" s="210"/>
      <c r="L133" s="197"/>
    </row>
    <row r="134" spans="10:12" ht="15" hidden="1" customHeight="1">
      <c r="J134" s="210"/>
      <c r="K134" s="210"/>
      <c r="L134" s="197"/>
    </row>
    <row r="135" spans="10:12" ht="15" hidden="1" customHeight="1">
      <c r="J135" s="210"/>
      <c r="K135" s="210"/>
      <c r="L135" s="213"/>
    </row>
    <row r="136" spans="10:12" ht="15" hidden="1" customHeight="1"/>
    <row r="137" spans="10:12" ht="15" hidden="1" customHeight="1"/>
  </sheetData>
  <sheetProtection algorithmName="SHA-512" hashValue="2gzAxvr//vqX3LlgbbCGSCbZQj9B04uOmnDEL9Qyu9J4oazcM21rI+41cyD5JtrQSeQFBPv7ao0MrxAEc2GJIQ==" saltValue="WSuN2Jew5kSk3JYj1//Ipw==" spinCount="100000" sheet="1" objects="1" scenarios="1"/>
  <sortState xmlns:xlrd2="http://schemas.microsoft.com/office/spreadsheetml/2017/richdata2" ref="J31:K36">
    <sortCondition ref="J31:J36"/>
  </sortState>
  <mergeCells count="6">
    <mergeCell ref="G9:O21"/>
    <mergeCell ref="G27:K28"/>
    <mergeCell ref="G29:K29"/>
    <mergeCell ref="G30:H30"/>
    <mergeCell ref="J30:K30"/>
    <mergeCell ref="M30:N30"/>
  </mergeCells>
  <pageMargins left="0.7" right="0.7" top="0.75" bottom="0.75" header="0.3" footer="0.3"/>
  <pageSetup paperSize="8" scale="8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67D78-D9A8-47E4-8382-C64D537CE11D}">
  <sheetPr>
    <tabColor rgb="FF412A7C"/>
    <pageSetUpPr fitToPage="1"/>
  </sheetPr>
  <dimension ref="A1:S249"/>
  <sheetViews>
    <sheetView showGridLines="0" topLeftCell="A11" zoomScale="85" zoomScaleNormal="85" workbookViewId="0">
      <selection activeCell="I21" sqref="I21"/>
    </sheetView>
  </sheetViews>
  <sheetFormatPr defaultColWidth="0" defaultRowHeight="0" customHeight="1" zeroHeight="1"/>
  <cols>
    <col min="1" max="1" width="3.7109375" style="38" customWidth="1"/>
    <col min="2" max="5" width="10.28515625" style="38" customWidth="1"/>
    <col min="6" max="6" width="3.7109375" style="38" customWidth="1"/>
    <col min="7" max="7" width="3.5703125" style="38" customWidth="1"/>
    <col min="8" max="8" width="63.28515625" style="38" customWidth="1"/>
    <col min="9" max="12" width="15.7109375" style="38" customWidth="1"/>
    <col min="13" max="13" width="9.42578125" style="38" customWidth="1"/>
    <col min="14" max="14" width="9.42578125" hidden="1" customWidth="1"/>
    <col min="15" max="15" width="9.85546875" hidden="1" customWidth="1"/>
    <col min="16" max="16" width="9.85546875" style="38" hidden="1" customWidth="1"/>
    <col min="17" max="19" width="0" style="38" hidden="1" customWidth="1"/>
    <col min="20" max="16384" width="9.85546875" style="38" hidden="1"/>
  </cols>
  <sheetData>
    <row r="1" spans="2:13" ht="14.25" customHeight="1"/>
    <row r="2" spans="2:13" ht="14.25" customHeight="1"/>
    <row r="3" spans="2:13" ht="14.25" customHeight="1"/>
    <row r="4" spans="2:13" ht="14.25" customHeight="1"/>
    <row r="5" spans="2:13" ht="14.25" customHeight="1">
      <c r="B5" s="1358"/>
      <c r="C5" s="1358"/>
      <c r="D5" s="1358"/>
      <c r="E5" s="1358"/>
      <c r="G5" s="1358"/>
      <c r="H5" s="1358"/>
      <c r="I5" s="1358"/>
      <c r="J5" s="1358"/>
      <c r="K5" s="1358"/>
      <c r="L5" s="1358"/>
      <c r="M5" s="1358"/>
    </row>
    <row r="6" spans="2:13" ht="20.25" customHeight="1">
      <c r="B6" s="1495" t="s">
        <v>0</v>
      </c>
      <c r="C6" s="1495"/>
      <c r="D6" s="1495"/>
      <c r="E6" s="1495"/>
      <c r="G6" s="1357" t="s">
        <v>9</v>
      </c>
      <c r="H6" s="1357"/>
      <c r="I6" s="1358"/>
      <c r="J6" s="1358"/>
      <c r="K6" s="1358"/>
      <c r="L6" s="1358"/>
      <c r="M6" s="1358"/>
    </row>
    <row r="7" spans="2:13" ht="15" customHeight="1" thickBot="1">
      <c r="B7" s="1360"/>
      <c r="C7" s="1360"/>
      <c r="D7" s="1360"/>
      <c r="E7" s="1360"/>
      <c r="G7" s="1360"/>
      <c r="H7" s="1360"/>
      <c r="I7" s="1360"/>
      <c r="J7" s="1360"/>
      <c r="K7" s="1360"/>
      <c r="L7" s="1360"/>
      <c r="M7" s="1360"/>
    </row>
    <row r="8" spans="2:13" ht="14.25" customHeight="1"/>
    <row r="9" spans="2:13" ht="20.65" customHeight="1">
      <c r="G9" s="1496" t="s">
        <v>1345</v>
      </c>
      <c r="H9" s="1496"/>
      <c r="I9" s="1496"/>
      <c r="J9" s="1496"/>
      <c r="K9" s="1496"/>
      <c r="L9" s="1496"/>
      <c r="M9" s="1496"/>
    </row>
    <row r="10" spans="2:13" ht="15" hidden="1" customHeight="1">
      <c r="G10" s="1496"/>
      <c r="H10" s="1496"/>
      <c r="I10" s="1496"/>
      <c r="J10" s="1496"/>
      <c r="K10" s="1496"/>
      <c r="L10" s="1496"/>
      <c r="M10" s="1496"/>
    </row>
    <row r="11" spans="2:13" ht="14.25" customHeight="1">
      <c r="G11" s="1496"/>
      <c r="H11" s="1496"/>
      <c r="I11" s="1496"/>
      <c r="J11" s="1496"/>
      <c r="K11" s="1496"/>
      <c r="L11" s="1496"/>
      <c r="M11" s="1496"/>
    </row>
    <row r="12" spans="2:13" ht="14.25" customHeight="1">
      <c r="G12" s="1496"/>
      <c r="H12" s="1496"/>
      <c r="I12" s="1496"/>
      <c r="J12" s="1496"/>
      <c r="K12" s="1496"/>
      <c r="L12" s="1496"/>
      <c r="M12" s="1496"/>
    </row>
    <row r="13" spans="2:13" ht="14.25" customHeight="1">
      <c r="G13" s="1496"/>
      <c r="H13" s="1496"/>
      <c r="I13" s="1496"/>
      <c r="J13" s="1496"/>
      <c r="K13" s="1496"/>
      <c r="L13" s="1496"/>
      <c r="M13" s="1496"/>
    </row>
    <row r="14" spans="2:13" ht="15" customHeight="1">
      <c r="G14" s="1496"/>
      <c r="H14" s="1496"/>
      <c r="I14" s="1496"/>
      <c r="J14" s="1496"/>
      <c r="K14" s="1496"/>
      <c r="L14" s="1496"/>
      <c r="M14" s="1496"/>
    </row>
    <row r="15" spans="2:13" ht="14.25" customHeight="1">
      <c r="G15" s="1496"/>
      <c r="H15" s="1496"/>
      <c r="I15" s="1496"/>
      <c r="J15" s="1496"/>
      <c r="K15" s="1496"/>
      <c r="L15" s="1496"/>
      <c r="M15" s="1496"/>
    </row>
    <row r="16" spans="2:13" ht="14.25" customHeight="1">
      <c r="G16" s="1496"/>
      <c r="H16" s="1496"/>
      <c r="I16" s="1496"/>
      <c r="J16" s="1496"/>
      <c r="K16" s="1496"/>
      <c r="L16" s="1496"/>
      <c r="M16" s="1496"/>
    </row>
    <row r="17" spans="6:18" ht="14.25" customHeight="1">
      <c r="G17" s="1496"/>
      <c r="H17" s="1496"/>
      <c r="I17" s="1496"/>
      <c r="J17" s="1496"/>
      <c r="K17" s="1496"/>
      <c r="L17" s="1496"/>
      <c r="M17" s="1496"/>
    </row>
    <row r="18" spans="6:18" ht="14.25" customHeight="1">
      <c r="G18" s="1496"/>
      <c r="H18" s="1496"/>
      <c r="I18" s="1496"/>
      <c r="J18" s="1496"/>
      <c r="K18" s="1496"/>
      <c r="L18" s="1496"/>
      <c r="M18" s="1496"/>
    </row>
    <row r="19" spans="6:18" ht="14.25" customHeight="1">
      <c r="R19" s="147"/>
    </row>
    <row r="20" spans="6:18" ht="15" customHeight="1">
      <c r="F20" s="63"/>
      <c r="G20" s="113" t="s">
        <v>386</v>
      </c>
      <c r="H20" s="113"/>
    </row>
    <row r="21" spans="6:18" ht="15" customHeight="1">
      <c r="G21" s="277" t="s">
        <v>1357</v>
      </c>
      <c r="H21" s="40"/>
    </row>
    <row r="22" spans="6:18" ht="15" customHeight="1" thickBot="1">
      <c r="G22" s="148"/>
      <c r="H22" s="148"/>
      <c r="L22" s="149"/>
    </row>
    <row r="23" spans="6:18" ht="15" customHeight="1" thickTop="1" thickBot="1">
      <c r="G23" s="187"/>
      <c r="H23" s="279" t="s">
        <v>1355</v>
      </c>
    </row>
    <row r="24" spans="6:18" ht="15" customHeight="1" thickTop="1" thickBot="1">
      <c r="G24" s="1353"/>
      <c r="H24" s="279" t="s">
        <v>1354</v>
      </c>
    </row>
    <row r="25" spans="6:18" ht="15" customHeight="1" thickTop="1" thickBot="1">
      <c r="G25" s="1354"/>
      <c r="H25" s="279" t="s">
        <v>1356</v>
      </c>
    </row>
    <row r="26" spans="6:18" ht="15" customHeight="1" thickTop="1" thickBot="1">
      <c r="G26" s="148"/>
      <c r="M26"/>
    </row>
    <row r="27" spans="6:18" ht="50.1" customHeight="1" thickTop="1" thickBot="1">
      <c r="G27" s="1135" t="s">
        <v>387</v>
      </c>
      <c r="H27" s="1136"/>
      <c r="I27" s="1140" t="s">
        <v>388</v>
      </c>
      <c r="J27" s="1140" t="s">
        <v>888</v>
      </c>
      <c r="K27" s="1140" t="s">
        <v>1346</v>
      </c>
      <c r="L27" s="1140" t="s">
        <v>931</v>
      </c>
      <c r="M27"/>
      <c r="P27"/>
    </row>
    <row r="28" spans="6:18" ht="15" customHeight="1">
      <c r="G28" s="840" t="s">
        <v>1318</v>
      </c>
      <c r="H28" s="1129"/>
      <c r="I28" s="1130"/>
      <c r="J28" s="1130"/>
      <c r="K28" s="267"/>
      <c r="L28" s="267"/>
      <c r="M28"/>
      <c r="P28"/>
    </row>
    <row r="29" spans="6:18" ht="15" customHeight="1" thickBot="1">
      <c r="G29" s="267" t="s">
        <v>389</v>
      </c>
      <c r="H29" s="267"/>
      <c r="I29" s="1131"/>
      <c r="J29" s="1355"/>
      <c r="K29" s="1133"/>
      <c r="L29" s="1137"/>
      <c r="M29"/>
      <c r="P29"/>
    </row>
    <row r="30" spans="6:18" ht="15" customHeight="1" thickTop="1" thickBot="1">
      <c r="G30" s="267" t="s">
        <v>382</v>
      </c>
      <c r="H30" s="267"/>
      <c r="I30" s="1131"/>
      <c r="J30" s="1355"/>
      <c r="K30" s="1133"/>
      <c r="L30" s="1137"/>
      <c r="M30"/>
      <c r="P30"/>
    </row>
    <row r="31" spans="6:18" ht="15" customHeight="1" thickTop="1" thickBot="1">
      <c r="G31" s="267" t="s">
        <v>892</v>
      </c>
      <c r="H31" s="267"/>
      <c r="I31" s="1131"/>
      <c r="J31" s="1355"/>
      <c r="K31" s="1133"/>
      <c r="L31" s="1137"/>
      <c r="M31"/>
      <c r="P31"/>
    </row>
    <row r="32" spans="6:18" ht="15" customHeight="1" thickTop="1" thickBot="1">
      <c r="G32" s="267" t="s">
        <v>1320</v>
      </c>
      <c r="H32" s="267"/>
      <c r="I32" s="1131"/>
      <c r="J32" s="1355"/>
      <c r="K32" s="1133"/>
      <c r="L32" s="1137"/>
      <c r="M32"/>
      <c r="P32"/>
    </row>
    <row r="33" spans="6:16" ht="15" customHeight="1" thickTop="1" thickBot="1">
      <c r="G33" s="267" t="s">
        <v>871</v>
      </c>
      <c r="H33" s="267"/>
      <c r="I33" s="1131"/>
      <c r="J33" s="1355"/>
      <c r="K33" s="1133"/>
      <c r="L33" s="1137"/>
      <c r="M33"/>
      <c r="P33"/>
    </row>
    <row r="34" spans="6:16" ht="15" customHeight="1" thickTop="1" thickBot="1">
      <c r="G34" s="267" t="s">
        <v>1319</v>
      </c>
      <c r="H34" s="267"/>
      <c r="I34" s="1131"/>
      <c r="J34" s="1355"/>
      <c r="K34" s="1133"/>
      <c r="L34" s="1137"/>
      <c r="M34"/>
      <c r="P34"/>
    </row>
    <row r="35" spans="6:16" ht="15" customHeight="1" thickTop="1" thickBot="1">
      <c r="G35" s="267" t="s">
        <v>383</v>
      </c>
      <c r="H35" s="267"/>
      <c r="I35" s="1131"/>
      <c r="J35" s="1355"/>
      <c r="K35" s="1133"/>
      <c r="L35" s="1137"/>
      <c r="M35"/>
      <c r="P35"/>
    </row>
    <row r="36" spans="6:16" ht="15" customHeight="1" thickTop="1" thickBot="1">
      <c r="G36" s="267" t="s">
        <v>384</v>
      </c>
      <c r="H36" s="267"/>
      <c r="I36" s="1131"/>
      <c r="J36" s="1355"/>
      <c r="K36" s="1133"/>
      <c r="L36" s="1137"/>
      <c r="M36"/>
      <c r="P36"/>
    </row>
    <row r="37" spans="6:16" ht="15" customHeight="1" thickTop="1" thickBot="1">
      <c r="G37" s="267" t="s">
        <v>873</v>
      </c>
      <c r="H37" s="267"/>
      <c r="I37" s="1131"/>
      <c r="J37" s="1355"/>
      <c r="K37" s="1133"/>
      <c r="L37" s="1137"/>
      <c r="M37"/>
      <c r="P37"/>
    </row>
    <row r="38" spans="6:16" ht="15" customHeight="1" thickTop="1" thickBot="1">
      <c r="G38" s="267" t="s">
        <v>1321</v>
      </c>
      <c r="H38" s="267"/>
      <c r="I38" s="1131"/>
      <c r="J38" s="1355"/>
      <c r="K38" s="1133"/>
      <c r="L38" s="1137"/>
      <c r="M38"/>
      <c r="P38"/>
    </row>
    <row r="39" spans="6:16" ht="15" customHeight="1" thickTop="1" thickBot="1">
      <c r="G39" s="267" t="s">
        <v>877</v>
      </c>
      <c r="H39" s="267"/>
      <c r="I39" s="1131"/>
      <c r="J39" s="1355"/>
      <c r="K39" s="1133"/>
      <c r="L39" s="1137"/>
      <c r="M39"/>
      <c r="P39"/>
    </row>
    <row r="40" spans="6:16" ht="15" customHeight="1" thickTop="1" thickBot="1">
      <c r="G40" s="267" t="s">
        <v>875</v>
      </c>
      <c r="H40" s="267"/>
      <c r="I40" s="1131"/>
      <c r="J40" s="1355"/>
      <c r="K40" s="1133"/>
      <c r="L40" s="1137"/>
      <c r="M40"/>
      <c r="P40"/>
    </row>
    <row r="41" spans="6:16" ht="15" customHeight="1" thickTop="1" thickBot="1">
      <c r="G41" s="267" t="s">
        <v>1322</v>
      </c>
      <c r="H41" s="267"/>
      <c r="I41" s="1131"/>
      <c r="J41" s="1355"/>
      <c r="K41" s="1133"/>
      <c r="L41" s="1137"/>
      <c r="M41"/>
      <c r="P41"/>
    </row>
    <row r="42" spans="6:16" ht="15" customHeight="1" thickTop="1" thickBot="1">
      <c r="G42" s="267" t="s">
        <v>876</v>
      </c>
      <c r="H42" s="267"/>
      <c r="I42" s="1131"/>
      <c r="J42" s="1355"/>
      <c r="K42" s="1133"/>
      <c r="L42" s="1137"/>
      <c r="M42"/>
      <c r="P42"/>
    </row>
    <row r="43" spans="6:16" ht="15" customHeight="1" thickTop="1" thickBot="1">
      <c r="G43" s="267" t="s">
        <v>390</v>
      </c>
      <c r="H43" s="267"/>
      <c r="I43" s="1131"/>
      <c r="J43" s="1355"/>
      <c r="K43" s="1133"/>
      <c r="L43" s="1137"/>
      <c r="M43"/>
      <c r="P43"/>
    </row>
    <row r="44" spans="6:16" ht="15" customHeight="1" thickTop="1" thickBot="1">
      <c r="G44" s="267" t="s">
        <v>391</v>
      </c>
      <c r="H44" s="267"/>
      <c r="I44" s="1131"/>
      <c r="J44" s="1355"/>
      <c r="K44" s="1133"/>
      <c r="L44" s="1137"/>
      <c r="M44"/>
      <c r="P44"/>
    </row>
    <row r="45" spans="6:16" ht="15" customHeight="1" thickTop="1" thickBot="1">
      <c r="G45" s="267" t="s">
        <v>879</v>
      </c>
      <c r="H45" s="267"/>
      <c r="I45" s="1131"/>
      <c r="J45" s="1355"/>
      <c r="K45" s="1133"/>
      <c r="L45" s="1137"/>
      <c r="M45"/>
      <c r="P45"/>
    </row>
    <row r="46" spans="6:16" s="151" customFormat="1" ht="15" customHeight="1" thickTop="1" thickBot="1">
      <c r="F46" s="38"/>
      <c r="G46" s="267"/>
      <c r="H46" s="267"/>
      <c r="I46" s="1131"/>
      <c r="J46" s="1355"/>
      <c r="K46" s="1133"/>
      <c r="L46" s="1137"/>
      <c r="M46"/>
      <c r="N46"/>
      <c r="O46"/>
    </row>
    <row r="47" spans="6:16" ht="15" customHeight="1" thickTop="1" thickBot="1">
      <c r="G47" s="840" t="s">
        <v>1323</v>
      </c>
      <c r="H47" s="267"/>
      <c r="I47" s="1137"/>
      <c r="J47" s="1138"/>
      <c r="K47" s="1139"/>
      <c r="L47" s="1139"/>
      <c r="M47"/>
    </row>
    <row r="48" spans="6:16" ht="15" customHeight="1" thickTop="1" thickBot="1">
      <c r="F48"/>
      <c r="G48" s="840" t="s">
        <v>1324</v>
      </c>
      <c r="H48" s="267"/>
      <c r="I48" s="1137"/>
      <c r="J48" s="1138"/>
      <c r="K48" s="1139"/>
      <c r="L48" s="1139"/>
      <c r="M48"/>
    </row>
    <row r="49" spans="6:13" ht="15" customHeight="1" thickTop="1" thickBot="1">
      <c r="F49"/>
      <c r="H49" s="267" t="s">
        <v>1325</v>
      </c>
      <c r="I49"/>
      <c r="J49" s="1132"/>
      <c r="K49" s="1355"/>
      <c r="L49" s="1133"/>
      <c r="M49"/>
    </row>
    <row r="50" spans="6:13" ht="15" customHeight="1" thickTop="1" thickBot="1">
      <c r="F50"/>
      <c r="G50" s="840" t="s">
        <v>1326</v>
      </c>
      <c r="H50" s="267"/>
      <c r="I50"/>
      <c r="J50" s="1138"/>
      <c r="K50" s="1139"/>
      <c r="L50" s="1139"/>
      <c r="M50"/>
    </row>
    <row r="51" spans="6:13" ht="15" customHeight="1" thickTop="1" thickBot="1">
      <c r="F51"/>
      <c r="H51" s="267" t="s">
        <v>947</v>
      </c>
      <c r="I51"/>
      <c r="J51" s="1132"/>
      <c r="K51" s="1355"/>
      <c r="L51" s="1133"/>
      <c r="M51"/>
    </row>
    <row r="52" spans="6:13" ht="15" customHeight="1" thickTop="1" thickBot="1">
      <c r="F52"/>
      <c r="H52" s="267" t="s">
        <v>948</v>
      </c>
      <c r="I52"/>
      <c r="J52" s="1132"/>
      <c r="K52" s="1355"/>
      <c r="L52" s="1133"/>
      <c r="M52"/>
    </row>
    <row r="53" spans="6:13" ht="15" customHeight="1" thickTop="1" thickBot="1">
      <c r="F53"/>
      <c r="H53" s="267" t="s">
        <v>1327</v>
      </c>
      <c r="I53"/>
      <c r="J53" s="1132"/>
      <c r="K53" s="1355"/>
      <c r="L53" s="1133"/>
      <c r="M53"/>
    </row>
    <row r="54" spans="6:13" ht="15" customHeight="1" thickTop="1" thickBot="1">
      <c r="H54" s="267" t="s">
        <v>1328</v>
      </c>
      <c r="I54"/>
      <c r="J54" s="1132"/>
      <c r="K54" s="1355"/>
      <c r="L54" s="1133"/>
      <c r="M54"/>
    </row>
    <row r="55" spans="6:13" ht="15" customHeight="1" thickTop="1" thickBot="1">
      <c r="G55" s="840" t="s">
        <v>1329</v>
      </c>
      <c r="H55" s="267"/>
      <c r="I55"/>
      <c r="J55" s="1138"/>
      <c r="K55" s="1139"/>
      <c r="L55" s="1139"/>
      <c r="M55"/>
    </row>
    <row r="56" spans="6:13" ht="15" customHeight="1" thickTop="1" thickBot="1">
      <c r="H56" s="267" t="s">
        <v>1330</v>
      </c>
      <c r="I56"/>
      <c r="J56" s="1132"/>
      <c r="K56" s="1355"/>
      <c r="L56" s="1133"/>
      <c r="M56"/>
    </row>
    <row r="57" spans="6:13" ht="15" customHeight="1" thickTop="1" thickBot="1">
      <c r="H57" s="267" t="s">
        <v>1331</v>
      </c>
      <c r="I57"/>
      <c r="J57" s="1132"/>
      <c r="K57" s="1355"/>
      <c r="L57" s="1133"/>
      <c r="M57"/>
    </row>
    <row r="58" spans="6:13" ht="15" customHeight="1" thickTop="1" thickBot="1">
      <c r="H58" s="267" t="s">
        <v>1332</v>
      </c>
      <c r="I58"/>
      <c r="J58" s="1132"/>
      <c r="K58" s="1355"/>
      <c r="L58" s="1133"/>
      <c r="M58"/>
    </row>
    <row r="59" spans="6:13" ht="15" customHeight="1" thickTop="1" thickBot="1">
      <c r="H59" s="267" t="s">
        <v>1333</v>
      </c>
      <c r="I59"/>
      <c r="J59" s="1132"/>
      <c r="K59" s="1355"/>
      <c r="L59" s="1133"/>
      <c r="M59"/>
    </row>
    <row r="60" spans="6:13" ht="15" customHeight="1" thickTop="1" thickBot="1">
      <c r="H60" s="267" t="s">
        <v>1334</v>
      </c>
      <c r="I60"/>
      <c r="J60" s="1132"/>
      <c r="K60" s="1355"/>
      <c r="L60" s="1133"/>
      <c r="M60"/>
    </row>
    <row r="61" spans="6:13" ht="15" customHeight="1" thickTop="1" thickBot="1">
      <c r="H61" s="267" t="s">
        <v>1335</v>
      </c>
      <c r="I61"/>
      <c r="J61" s="1132"/>
      <c r="K61" s="1355"/>
      <c r="L61" s="1133"/>
      <c r="M61"/>
    </row>
    <row r="62" spans="6:13" ht="15" customHeight="1" thickTop="1" thickBot="1">
      <c r="H62" s="267" t="s">
        <v>1336</v>
      </c>
      <c r="I62"/>
      <c r="J62" s="1132"/>
      <c r="K62" s="1355"/>
      <c r="L62" s="1133"/>
      <c r="M62"/>
    </row>
    <row r="63" spans="6:13" ht="15" customHeight="1" thickTop="1" thickBot="1">
      <c r="H63" s="267" t="s">
        <v>1337</v>
      </c>
      <c r="I63"/>
      <c r="J63" s="1132"/>
      <c r="K63" s="1355"/>
      <c r="L63" s="1133"/>
      <c r="M63"/>
    </row>
    <row r="64" spans="6:13" ht="15" customHeight="1" thickTop="1" thickBot="1">
      <c r="H64" s="267" t="s">
        <v>1338</v>
      </c>
      <c r="I64"/>
      <c r="J64" s="1132"/>
      <c r="K64" s="1355"/>
      <c r="L64" s="1133"/>
      <c r="M64"/>
    </row>
    <row r="65" spans="7:15" ht="15" customHeight="1" thickTop="1" thickBot="1">
      <c r="H65" s="267" t="s">
        <v>1339</v>
      </c>
      <c r="I65"/>
      <c r="J65" s="1132"/>
      <c r="K65" s="1355"/>
      <c r="L65" s="1133"/>
      <c r="M65"/>
    </row>
    <row r="66" spans="7:15" ht="15" customHeight="1" thickTop="1" thickBot="1">
      <c r="H66" s="267" t="s">
        <v>1340</v>
      </c>
      <c r="I66"/>
      <c r="J66" s="1132"/>
      <c r="K66" s="1355"/>
      <c r="L66" s="1133"/>
      <c r="M66"/>
    </row>
    <row r="67" spans="7:15" ht="15" customHeight="1" thickTop="1" thickBot="1">
      <c r="H67" s="267" t="s">
        <v>1341</v>
      </c>
      <c r="I67"/>
      <c r="J67" s="1132"/>
      <c r="K67" s="1355"/>
      <c r="L67" s="1133"/>
      <c r="M67"/>
    </row>
    <row r="68" spans="7:15" ht="15" customHeight="1" thickTop="1" thickBot="1">
      <c r="H68" s="267" t="s">
        <v>1342</v>
      </c>
      <c r="I68"/>
      <c r="J68" s="1132"/>
      <c r="K68" s="1355"/>
      <c r="L68" s="1133"/>
      <c r="M68"/>
    </row>
    <row r="69" spans="7:15" ht="15" customHeight="1" thickTop="1" thickBot="1">
      <c r="H69" s="267" t="s">
        <v>1343</v>
      </c>
      <c r="I69"/>
      <c r="J69" s="1132"/>
      <c r="K69" s="1355"/>
      <c r="L69" s="1133"/>
      <c r="M69"/>
    </row>
    <row r="70" spans="7:15" ht="15" customHeight="1" thickTop="1" thickBot="1">
      <c r="H70" s="267" t="s">
        <v>1344</v>
      </c>
      <c r="I70"/>
      <c r="J70" s="1132"/>
      <c r="K70" s="1355"/>
      <c r="L70" s="1133"/>
      <c r="M70"/>
    </row>
    <row r="71" spans="7:15" ht="15" customHeight="1" thickTop="1">
      <c r="H71"/>
      <c r="I71"/>
      <c r="J71"/>
      <c r="K71"/>
      <c r="L71"/>
      <c r="M71"/>
    </row>
    <row r="72" spans="7:15" ht="15" customHeight="1">
      <c r="H72"/>
      <c r="I72"/>
      <c r="J72"/>
      <c r="K72"/>
      <c r="L72"/>
      <c r="M72"/>
    </row>
    <row r="73" spans="7:15" ht="15" hidden="1" customHeight="1">
      <c r="G73" s="267"/>
      <c r="H73" s="267"/>
      <c r="I73" s="267"/>
      <c r="J73" s="267"/>
      <c r="K73" s="267"/>
      <c r="L73" s="267"/>
      <c r="M73"/>
    </row>
    <row r="74" spans="7:15" ht="15" hidden="1" customHeight="1">
      <c r="G74" s="267"/>
      <c r="H74" s="267"/>
      <c r="I74" s="267"/>
      <c r="J74" s="267"/>
      <c r="K74" s="267"/>
      <c r="L74" s="267"/>
      <c r="M74"/>
    </row>
    <row r="75" spans="7:15" ht="15" hidden="1" customHeight="1">
      <c r="G75" s="267"/>
      <c r="H75" s="267"/>
      <c r="I75" s="267"/>
      <c r="J75" s="267"/>
      <c r="K75" s="267"/>
      <c r="L75" s="267"/>
      <c r="M75"/>
    </row>
    <row r="76" spans="7:15" ht="15" hidden="1" customHeight="1">
      <c r="G76" s="267"/>
      <c r="H76" s="267"/>
      <c r="I76" s="267"/>
      <c r="J76" s="267"/>
      <c r="K76" s="267"/>
      <c r="L76" s="267"/>
      <c r="M76"/>
    </row>
    <row r="77" spans="7:15" s="151" customFormat="1" ht="15" hidden="1" customHeight="1">
      <c r="G77" s="1134"/>
      <c r="H77" s="1134"/>
      <c r="I77" s="1134"/>
      <c r="J77" s="1134"/>
      <c r="K77" s="1134"/>
      <c r="L77" s="1134"/>
      <c r="N77"/>
      <c r="O77"/>
    </row>
    <row r="78" spans="7:15" s="151" customFormat="1" ht="15" hidden="1" customHeight="1">
      <c r="G78" s="280"/>
      <c r="H78" s="1134"/>
      <c r="I78" s="1134"/>
      <c r="J78" s="1134"/>
      <c r="K78" s="1134"/>
      <c r="L78" s="1134"/>
      <c r="N78"/>
      <c r="O78"/>
    </row>
    <row r="79" spans="7:15" ht="15" hidden="1" customHeight="1">
      <c r="G79" s="267"/>
      <c r="H79" s="267"/>
      <c r="I79" s="267"/>
      <c r="J79" s="267"/>
      <c r="K79" s="267"/>
      <c r="L79" s="267"/>
    </row>
    <row r="80" spans="7:15" ht="15" hidden="1" customHeight="1">
      <c r="G80" s="267"/>
      <c r="H80" s="267"/>
      <c r="I80" s="267"/>
      <c r="J80" s="267"/>
      <c r="K80" s="267"/>
      <c r="L80" s="267"/>
    </row>
    <row r="81" spans="7:12" ht="15" hidden="1" customHeight="1">
      <c r="G81" s="267"/>
      <c r="H81" s="267"/>
      <c r="I81" s="267"/>
      <c r="J81" s="267"/>
      <c r="K81" s="267"/>
      <c r="L81" s="267"/>
    </row>
    <row r="82" spans="7:12" ht="15" hidden="1" customHeight="1">
      <c r="G82" s="267"/>
      <c r="H82" s="267"/>
      <c r="I82" s="267"/>
      <c r="J82" s="267"/>
      <c r="K82" s="267"/>
      <c r="L82" s="267"/>
    </row>
    <row r="83" spans="7:12" ht="15" hidden="1" customHeight="1">
      <c r="G83" s="267"/>
      <c r="H83" s="267"/>
      <c r="I83" s="267"/>
      <c r="J83" s="267"/>
      <c r="K83" s="267"/>
      <c r="L83" s="267"/>
    </row>
    <row r="84" spans="7:12" ht="15" hidden="1" customHeight="1">
      <c r="G84" s="267"/>
      <c r="H84" s="267"/>
      <c r="I84" s="267"/>
      <c r="J84" s="267"/>
      <c r="K84" s="267"/>
      <c r="L84" s="267"/>
    </row>
    <row r="85" spans="7:12" ht="15" hidden="1" customHeight="1">
      <c r="G85" s="267"/>
      <c r="H85" s="267"/>
      <c r="I85" s="267"/>
      <c r="J85" s="267"/>
      <c r="K85" s="267"/>
      <c r="L85" s="267"/>
    </row>
    <row r="86" spans="7:12" ht="15" hidden="1" customHeight="1">
      <c r="G86" s="267"/>
      <c r="H86" s="267"/>
      <c r="I86" s="267"/>
      <c r="J86" s="267"/>
      <c r="K86" s="267"/>
      <c r="L86" s="267"/>
    </row>
    <row r="87" spans="7:12" ht="15" hidden="1" customHeight="1">
      <c r="G87" s="267"/>
      <c r="H87" s="267"/>
      <c r="I87" s="267"/>
      <c r="J87" s="267"/>
      <c r="K87" s="267"/>
      <c r="L87" s="267"/>
    </row>
    <row r="88" spans="7:12" ht="15" hidden="1" customHeight="1">
      <c r="G88" s="267"/>
      <c r="H88" s="267"/>
      <c r="I88" s="267"/>
      <c r="J88" s="267"/>
      <c r="K88" s="267"/>
      <c r="L88" s="267"/>
    </row>
    <row r="89" spans="7:12" ht="15" hidden="1" customHeight="1">
      <c r="G89" s="267"/>
      <c r="H89" s="267"/>
      <c r="I89" s="267"/>
      <c r="J89" s="267"/>
      <c r="K89" s="267"/>
      <c r="L89" s="267"/>
    </row>
    <row r="90" spans="7:12" ht="15" hidden="1" customHeight="1">
      <c r="G90" s="267"/>
      <c r="H90" s="267"/>
      <c r="I90" s="267"/>
      <c r="J90" s="267"/>
      <c r="K90" s="267"/>
      <c r="L90" s="267"/>
    </row>
    <row r="91" spans="7:12" ht="15" hidden="1" customHeight="1">
      <c r="G91" s="267"/>
      <c r="H91" s="267"/>
      <c r="I91" s="267"/>
      <c r="J91" s="267"/>
      <c r="K91" s="267"/>
      <c r="L91" s="267"/>
    </row>
    <row r="92" spans="7:12" ht="15" hidden="1" customHeight="1">
      <c r="G92" s="267"/>
      <c r="H92" s="267"/>
      <c r="I92" s="267"/>
      <c r="J92" s="267"/>
      <c r="K92" s="267"/>
      <c r="L92" s="267"/>
    </row>
    <row r="93" spans="7:12" ht="15" hidden="1" customHeight="1">
      <c r="G93" s="267"/>
      <c r="H93" s="267"/>
      <c r="I93" s="267"/>
      <c r="J93" s="267"/>
      <c r="K93" s="267"/>
      <c r="L93" s="267"/>
    </row>
    <row r="94" spans="7:12" ht="15" hidden="1" customHeight="1">
      <c r="G94" s="267"/>
      <c r="H94" s="267"/>
      <c r="I94" s="267"/>
      <c r="J94" s="267"/>
      <c r="K94" s="267"/>
      <c r="L94" s="267"/>
    </row>
    <row r="95" spans="7:12" ht="15" hidden="1" customHeight="1">
      <c r="G95" s="267"/>
      <c r="H95" s="267"/>
      <c r="I95" s="267"/>
      <c r="J95" s="267"/>
      <c r="K95" s="267"/>
      <c r="L95" s="267"/>
    </row>
    <row r="96" spans="7:12" ht="15" hidden="1" customHeight="1">
      <c r="G96" s="267"/>
      <c r="H96" s="267"/>
      <c r="I96" s="267"/>
      <c r="J96" s="267"/>
      <c r="K96" s="267"/>
      <c r="L96" s="267"/>
    </row>
    <row r="97" spans="7:12" ht="15" hidden="1" customHeight="1">
      <c r="G97" s="267"/>
      <c r="H97" s="267"/>
      <c r="I97" s="267"/>
      <c r="J97" s="267"/>
      <c r="K97" s="267"/>
      <c r="L97" s="267"/>
    </row>
    <row r="98" spans="7:12" ht="15" hidden="1" customHeight="1">
      <c r="G98" s="267"/>
      <c r="H98" s="267"/>
      <c r="I98" s="267"/>
      <c r="J98" s="267"/>
      <c r="K98" s="267"/>
      <c r="L98" s="267"/>
    </row>
    <row r="99" spans="7:12" ht="15" hidden="1" customHeight="1">
      <c r="G99" s="267"/>
      <c r="H99" s="267"/>
      <c r="I99" s="267"/>
      <c r="J99" s="267"/>
      <c r="K99" s="267"/>
      <c r="L99" s="267"/>
    </row>
    <row r="100" spans="7:12" ht="15" hidden="1" customHeight="1">
      <c r="G100" s="267"/>
      <c r="H100" s="267"/>
      <c r="I100" s="267"/>
      <c r="J100" s="267"/>
      <c r="K100" s="267"/>
      <c r="L100" s="267"/>
    </row>
    <row r="101" spans="7:12" ht="15" hidden="1" customHeight="1">
      <c r="G101" s="267"/>
      <c r="H101" s="267"/>
      <c r="I101" s="267"/>
      <c r="J101" s="267"/>
      <c r="K101" s="267"/>
      <c r="L101" s="267"/>
    </row>
    <row r="102" spans="7:12" ht="15" hidden="1" customHeight="1">
      <c r="G102" s="267"/>
      <c r="H102" s="267"/>
      <c r="I102" s="267"/>
      <c r="J102" s="267"/>
      <c r="K102" s="267"/>
      <c r="L102" s="267"/>
    </row>
    <row r="103" spans="7:12" ht="15" hidden="1" customHeight="1">
      <c r="G103" s="267"/>
      <c r="H103" s="267"/>
      <c r="I103" s="267"/>
      <c r="J103" s="267"/>
      <c r="K103" s="267"/>
      <c r="L103" s="267"/>
    </row>
    <row r="104" spans="7:12" ht="15" hidden="1" customHeight="1">
      <c r="G104" s="267"/>
      <c r="H104" s="267"/>
      <c r="I104" s="267"/>
      <c r="J104" s="267"/>
      <c r="K104" s="267"/>
      <c r="L104" s="267"/>
    </row>
    <row r="105" spans="7:12" ht="15" hidden="1" customHeight="1">
      <c r="G105" s="267"/>
      <c r="H105" s="267"/>
      <c r="I105" s="267"/>
      <c r="J105" s="267"/>
      <c r="K105" s="267"/>
      <c r="L105" s="267"/>
    </row>
    <row r="106" spans="7:12" ht="15" hidden="1" customHeight="1">
      <c r="G106" s="267"/>
      <c r="H106" s="267"/>
      <c r="I106" s="267"/>
      <c r="J106" s="267"/>
      <c r="K106" s="267"/>
      <c r="L106" s="267"/>
    </row>
    <row r="107" spans="7:12" ht="15" hidden="1" customHeight="1">
      <c r="G107" s="267"/>
      <c r="H107" s="267"/>
      <c r="I107" s="267"/>
      <c r="J107" s="267"/>
      <c r="K107" s="267"/>
      <c r="L107" s="267"/>
    </row>
    <row r="108" spans="7:12" ht="15" hidden="1" customHeight="1">
      <c r="G108" s="267"/>
      <c r="H108" s="267"/>
      <c r="I108" s="267"/>
      <c r="J108" s="267"/>
      <c r="K108" s="267"/>
      <c r="L108" s="267"/>
    </row>
    <row r="109" spans="7:12" ht="15" hidden="1" customHeight="1">
      <c r="G109" s="267"/>
      <c r="H109" s="267"/>
      <c r="I109" s="267"/>
      <c r="J109" s="267"/>
      <c r="K109" s="267"/>
      <c r="L109" s="267"/>
    </row>
    <row r="110" spans="7:12" ht="15" hidden="1" customHeight="1">
      <c r="G110" s="267"/>
      <c r="H110" s="267"/>
      <c r="I110" s="267"/>
      <c r="J110" s="267"/>
      <c r="K110" s="267"/>
      <c r="L110" s="267"/>
    </row>
    <row r="111" spans="7:12" ht="15" hidden="1" customHeight="1">
      <c r="G111" s="267"/>
      <c r="H111" s="267"/>
      <c r="I111" s="267"/>
      <c r="J111" s="267"/>
      <c r="K111" s="267"/>
      <c r="L111" s="267"/>
    </row>
    <row r="112" spans="7:12" ht="15" hidden="1" customHeight="1">
      <c r="G112" s="267"/>
      <c r="H112" s="267"/>
      <c r="I112" s="267"/>
      <c r="J112" s="267"/>
      <c r="K112" s="267"/>
      <c r="L112" s="267"/>
    </row>
    <row r="113" spans="7:12" ht="15" hidden="1" customHeight="1">
      <c r="G113" s="267"/>
      <c r="H113" s="267"/>
      <c r="I113" s="267"/>
      <c r="J113" s="267"/>
      <c r="K113" s="267"/>
      <c r="L113" s="267"/>
    </row>
    <row r="114" spans="7:12" ht="15" hidden="1" customHeight="1">
      <c r="G114" s="267"/>
      <c r="H114" s="267"/>
      <c r="I114" s="267"/>
      <c r="J114" s="267"/>
      <c r="K114" s="267"/>
      <c r="L114" s="267"/>
    </row>
    <row r="115" spans="7:12" ht="15" hidden="1" customHeight="1">
      <c r="G115" s="267"/>
      <c r="H115" s="267"/>
      <c r="I115" s="267"/>
      <c r="J115" s="267"/>
      <c r="K115" s="267"/>
      <c r="L115" s="267"/>
    </row>
    <row r="116" spans="7:12" ht="15" hidden="1" customHeight="1">
      <c r="G116" s="267"/>
      <c r="H116" s="267"/>
      <c r="I116" s="267"/>
      <c r="J116" s="267"/>
      <c r="K116" s="267"/>
      <c r="L116" s="267"/>
    </row>
    <row r="117" spans="7:12" ht="15" hidden="1" customHeight="1">
      <c r="G117" s="267"/>
      <c r="H117" s="267"/>
      <c r="I117" s="267"/>
      <c r="J117" s="267"/>
      <c r="K117" s="267"/>
      <c r="L117" s="267"/>
    </row>
    <row r="118" spans="7:12" ht="15" hidden="1" customHeight="1">
      <c r="G118" s="267"/>
      <c r="H118" s="267"/>
      <c r="I118" s="267"/>
      <c r="J118" s="267"/>
      <c r="K118" s="267"/>
      <c r="L118" s="267"/>
    </row>
    <row r="119" spans="7:12" ht="15" hidden="1" customHeight="1">
      <c r="G119" s="267"/>
      <c r="H119" s="267"/>
      <c r="I119" s="267"/>
      <c r="J119" s="267"/>
      <c r="K119" s="267"/>
      <c r="L119" s="267"/>
    </row>
    <row r="120" spans="7:12" ht="15" hidden="1" customHeight="1">
      <c r="G120" s="267"/>
      <c r="H120" s="267"/>
      <c r="I120" s="267"/>
      <c r="J120" s="267"/>
      <c r="K120" s="267"/>
      <c r="L120" s="267"/>
    </row>
    <row r="121" spans="7:12" ht="15" hidden="1" customHeight="1">
      <c r="G121" s="267"/>
      <c r="H121" s="267"/>
      <c r="I121" s="267"/>
      <c r="J121" s="267"/>
      <c r="K121" s="267"/>
      <c r="L121" s="267"/>
    </row>
    <row r="122" spans="7:12" ht="15" hidden="1" customHeight="1">
      <c r="G122" s="267"/>
      <c r="H122" s="267"/>
      <c r="I122" s="267"/>
      <c r="J122" s="267"/>
      <c r="K122" s="267"/>
      <c r="L122" s="267"/>
    </row>
    <row r="123" spans="7:12" ht="15" hidden="1" customHeight="1">
      <c r="G123" s="267"/>
      <c r="H123" s="267"/>
      <c r="I123" s="267"/>
      <c r="J123" s="267"/>
      <c r="K123" s="267"/>
      <c r="L123" s="267"/>
    </row>
    <row r="124" spans="7:12" ht="15" hidden="1" customHeight="1">
      <c r="G124" s="267"/>
      <c r="H124" s="267"/>
      <c r="I124" s="267"/>
      <c r="J124" s="267"/>
      <c r="K124" s="267"/>
      <c r="L124" s="267"/>
    </row>
    <row r="125" spans="7:12" ht="15" hidden="1" customHeight="1">
      <c r="G125" s="267"/>
      <c r="H125" s="267"/>
      <c r="I125" s="267"/>
      <c r="J125" s="267"/>
      <c r="K125" s="267"/>
      <c r="L125" s="267"/>
    </row>
    <row r="126" spans="7:12" ht="15" hidden="1" customHeight="1">
      <c r="G126" s="267"/>
      <c r="H126" s="267"/>
      <c r="I126" s="267"/>
      <c r="J126" s="267"/>
      <c r="K126" s="267"/>
      <c r="L126" s="267"/>
    </row>
    <row r="127" spans="7:12" ht="15" hidden="1" customHeight="1">
      <c r="G127" s="267"/>
      <c r="H127" s="267"/>
      <c r="I127" s="267"/>
      <c r="J127" s="267"/>
      <c r="K127" s="267"/>
      <c r="L127" s="267"/>
    </row>
    <row r="128" spans="7:12" ht="15" hidden="1" customHeight="1">
      <c r="G128" s="267"/>
      <c r="H128" s="267"/>
      <c r="I128" s="267"/>
      <c r="J128" s="267"/>
      <c r="K128" s="267"/>
      <c r="L128" s="267"/>
    </row>
    <row r="129" spans="7:12" ht="15" hidden="1" customHeight="1">
      <c r="G129" s="267"/>
      <c r="H129" s="267"/>
      <c r="I129" s="267"/>
      <c r="J129" s="267"/>
      <c r="K129" s="267"/>
      <c r="L129" s="267"/>
    </row>
    <row r="130" spans="7:12" ht="15" hidden="1" customHeight="1">
      <c r="G130" s="267"/>
      <c r="H130" s="267"/>
      <c r="I130" s="267"/>
      <c r="J130" s="267"/>
      <c r="K130" s="267"/>
      <c r="L130" s="267"/>
    </row>
    <row r="131" spans="7:12" ht="15" hidden="1" customHeight="1">
      <c r="G131" s="267"/>
      <c r="H131" s="267"/>
      <c r="I131" s="267"/>
      <c r="J131" s="267"/>
      <c r="K131" s="267"/>
      <c r="L131" s="267"/>
    </row>
    <row r="132" spans="7:12" ht="15" hidden="1" customHeight="1">
      <c r="G132" s="267"/>
      <c r="H132" s="267"/>
      <c r="I132" s="267"/>
      <c r="J132" s="267"/>
      <c r="K132" s="267"/>
      <c r="L132" s="267"/>
    </row>
    <row r="133" spans="7:12" ht="15" hidden="1" customHeight="1">
      <c r="G133" s="267"/>
      <c r="H133" s="267"/>
      <c r="I133" s="267"/>
      <c r="J133" s="267"/>
      <c r="K133" s="267"/>
      <c r="L133" s="267"/>
    </row>
    <row r="134" spans="7:12" ht="15" hidden="1" customHeight="1">
      <c r="G134" s="267"/>
      <c r="H134" s="267"/>
      <c r="I134" s="267"/>
      <c r="J134" s="267"/>
      <c r="K134" s="267"/>
      <c r="L134" s="267"/>
    </row>
    <row r="135" spans="7:12" ht="15" hidden="1" customHeight="1">
      <c r="G135" s="267"/>
      <c r="H135" s="267"/>
      <c r="I135" s="267"/>
      <c r="J135" s="267"/>
      <c r="K135" s="267"/>
      <c r="L135" s="267"/>
    </row>
    <row r="136" spans="7:12" ht="15" hidden="1" customHeight="1">
      <c r="G136" s="267"/>
      <c r="H136" s="267"/>
      <c r="I136" s="267"/>
      <c r="J136" s="267"/>
      <c r="K136" s="267"/>
      <c r="L136" s="267"/>
    </row>
    <row r="137" spans="7:12" ht="15" hidden="1" customHeight="1">
      <c r="G137" s="267"/>
      <c r="H137" s="267"/>
      <c r="I137" s="267"/>
      <c r="J137" s="267"/>
      <c r="K137" s="267"/>
      <c r="L137" s="267"/>
    </row>
    <row r="138" spans="7:12" ht="15" hidden="1" customHeight="1">
      <c r="G138" s="267"/>
      <c r="H138" s="267"/>
      <c r="I138" s="267"/>
      <c r="J138" s="267"/>
      <c r="K138" s="267"/>
      <c r="L138" s="267"/>
    </row>
    <row r="139" spans="7:12" ht="15" hidden="1" customHeight="1">
      <c r="G139" s="267"/>
      <c r="H139" s="267"/>
      <c r="I139" s="267"/>
      <c r="J139" s="267"/>
      <c r="K139" s="267"/>
      <c r="L139" s="267"/>
    </row>
    <row r="140" spans="7:12" ht="15" hidden="1" customHeight="1">
      <c r="G140" s="267"/>
      <c r="H140" s="267"/>
      <c r="I140" s="267"/>
      <c r="J140" s="267"/>
      <c r="K140" s="267"/>
      <c r="L140" s="267"/>
    </row>
    <row r="141" spans="7:12" ht="15" hidden="1" customHeight="1">
      <c r="G141" s="267"/>
      <c r="H141" s="267"/>
      <c r="I141" s="267"/>
      <c r="J141" s="267"/>
      <c r="K141" s="267"/>
      <c r="L141" s="267"/>
    </row>
    <row r="142" spans="7:12" ht="15" hidden="1" customHeight="1">
      <c r="G142" s="267"/>
      <c r="H142" s="267"/>
      <c r="I142" s="267"/>
      <c r="J142" s="267"/>
      <c r="K142" s="267"/>
      <c r="L142" s="267"/>
    </row>
    <row r="143" spans="7:12" ht="15" hidden="1" customHeight="1">
      <c r="G143" s="267"/>
      <c r="H143" s="267"/>
      <c r="I143" s="267"/>
      <c r="J143" s="267"/>
      <c r="K143" s="267"/>
      <c r="L143" s="267"/>
    </row>
    <row r="144" spans="7:12" ht="15" hidden="1" customHeight="1">
      <c r="G144" s="267"/>
      <c r="H144" s="267"/>
      <c r="I144" s="267"/>
      <c r="J144" s="267"/>
      <c r="K144" s="267"/>
      <c r="L144" s="267"/>
    </row>
    <row r="145" spans="7:12" ht="15" hidden="1" customHeight="1">
      <c r="G145" s="267"/>
      <c r="H145" s="267"/>
      <c r="I145" s="267"/>
      <c r="J145" s="267"/>
      <c r="K145" s="267"/>
      <c r="L145" s="267"/>
    </row>
    <row r="146" spans="7:12" ht="15" hidden="1" customHeight="1">
      <c r="G146" s="267"/>
      <c r="H146" s="267"/>
      <c r="I146" s="267"/>
      <c r="J146" s="267"/>
      <c r="K146" s="267"/>
      <c r="L146" s="267"/>
    </row>
    <row r="147" spans="7:12" ht="15" hidden="1" customHeight="1">
      <c r="G147" s="267"/>
      <c r="H147" s="267"/>
      <c r="I147" s="267"/>
      <c r="J147" s="267"/>
      <c r="K147" s="267"/>
      <c r="L147" s="267"/>
    </row>
    <row r="148" spans="7:12" ht="15" hidden="1" customHeight="1">
      <c r="G148" s="267"/>
      <c r="H148" s="267"/>
      <c r="I148" s="267"/>
      <c r="J148" s="267"/>
      <c r="K148" s="267"/>
      <c r="L148" s="267"/>
    </row>
    <row r="149" spans="7:12" ht="15" hidden="1" customHeight="1">
      <c r="G149" s="267"/>
      <c r="H149" s="267"/>
      <c r="I149" s="267"/>
      <c r="J149" s="267"/>
      <c r="K149" s="267"/>
      <c r="L149" s="267"/>
    </row>
    <row r="150" spans="7:12" ht="15" hidden="1" customHeight="1">
      <c r="G150" s="267"/>
      <c r="H150" s="267"/>
      <c r="I150" s="267"/>
      <c r="J150" s="267"/>
      <c r="K150" s="267"/>
      <c r="L150" s="267"/>
    </row>
    <row r="151" spans="7:12" ht="15" hidden="1" customHeight="1">
      <c r="G151" s="267"/>
      <c r="H151" s="267"/>
      <c r="I151" s="267"/>
      <c r="J151" s="267"/>
      <c r="K151" s="267"/>
      <c r="L151" s="267"/>
    </row>
    <row r="152" spans="7:12" ht="15" hidden="1" customHeight="1">
      <c r="G152" s="267"/>
      <c r="H152" s="267"/>
      <c r="I152" s="267"/>
      <c r="J152" s="267"/>
      <c r="K152" s="267"/>
      <c r="L152" s="267"/>
    </row>
    <row r="153" spans="7:12" ht="15" hidden="1" customHeight="1">
      <c r="G153" s="267"/>
      <c r="H153" s="267"/>
      <c r="I153" s="267"/>
      <c r="J153" s="267"/>
      <c r="K153" s="267"/>
      <c r="L153" s="267"/>
    </row>
    <row r="154" spans="7:12" ht="15" hidden="1" customHeight="1">
      <c r="G154" s="267"/>
      <c r="H154" s="267"/>
      <c r="I154" s="267"/>
      <c r="J154" s="267"/>
      <c r="K154" s="267"/>
      <c r="L154" s="267"/>
    </row>
    <row r="155" spans="7:12" ht="15" hidden="1" customHeight="1">
      <c r="G155" s="267"/>
      <c r="H155" s="267"/>
      <c r="I155" s="267"/>
      <c r="J155" s="267"/>
      <c r="K155" s="267"/>
      <c r="L155" s="267"/>
    </row>
    <row r="156" spans="7:12" ht="15" hidden="1" customHeight="1">
      <c r="G156" s="267"/>
      <c r="H156" s="267"/>
      <c r="I156" s="267"/>
      <c r="J156" s="267"/>
      <c r="K156" s="267"/>
      <c r="L156" s="267"/>
    </row>
    <row r="157" spans="7:12" ht="15" hidden="1" customHeight="1">
      <c r="G157" s="267"/>
      <c r="H157" s="267"/>
      <c r="I157" s="267"/>
      <c r="J157" s="267"/>
      <c r="K157" s="267"/>
      <c r="L157" s="267"/>
    </row>
    <row r="158" spans="7:12" ht="15" hidden="1" customHeight="1">
      <c r="G158" s="267"/>
      <c r="H158" s="267"/>
      <c r="I158" s="267"/>
      <c r="J158" s="267"/>
      <c r="K158" s="267"/>
      <c r="L158" s="267"/>
    </row>
    <row r="159" spans="7:12" ht="15" hidden="1" customHeight="1">
      <c r="G159" s="267"/>
      <c r="H159" s="267"/>
      <c r="I159" s="267"/>
      <c r="J159" s="267"/>
      <c r="K159" s="267"/>
      <c r="L159" s="267"/>
    </row>
    <row r="160" spans="7:12" ht="15" hidden="1" customHeight="1">
      <c r="G160" s="267"/>
      <c r="H160" s="267"/>
      <c r="I160" s="267"/>
      <c r="J160" s="267"/>
      <c r="K160" s="267"/>
      <c r="L160" s="267"/>
    </row>
    <row r="161" spans="7:12" ht="15" hidden="1" customHeight="1">
      <c r="G161" s="267"/>
      <c r="H161" s="267"/>
      <c r="I161" s="267"/>
      <c r="J161" s="267"/>
      <c r="K161" s="267"/>
      <c r="L161" s="267"/>
    </row>
    <row r="162" spans="7:12" ht="15" hidden="1" customHeight="1">
      <c r="G162" s="267"/>
      <c r="H162" s="267"/>
      <c r="I162" s="267"/>
      <c r="J162" s="267"/>
      <c r="K162" s="267"/>
      <c r="L162" s="267"/>
    </row>
    <row r="163" spans="7:12" ht="15" hidden="1" customHeight="1">
      <c r="G163" s="267"/>
      <c r="H163" s="267"/>
      <c r="I163" s="267"/>
      <c r="J163" s="267"/>
      <c r="K163" s="267"/>
      <c r="L163" s="267"/>
    </row>
    <row r="164" spans="7:12" ht="15" hidden="1" customHeight="1">
      <c r="G164" s="267"/>
      <c r="H164" s="267"/>
      <c r="I164" s="267"/>
      <c r="J164" s="267"/>
      <c r="K164" s="267"/>
      <c r="L164" s="267"/>
    </row>
    <row r="165" spans="7:12" ht="15" hidden="1" customHeight="1">
      <c r="G165" s="267"/>
      <c r="H165" s="267"/>
      <c r="I165" s="267"/>
      <c r="J165" s="267"/>
      <c r="K165" s="267"/>
      <c r="L165" s="267"/>
    </row>
    <row r="166" spans="7:12" ht="15" hidden="1" customHeight="1">
      <c r="G166" s="267"/>
      <c r="H166" s="267"/>
      <c r="I166" s="267"/>
      <c r="J166" s="267"/>
      <c r="K166" s="267"/>
      <c r="L166" s="267"/>
    </row>
    <row r="167" spans="7:12" ht="15" hidden="1" customHeight="1">
      <c r="G167" s="267"/>
      <c r="H167" s="267"/>
      <c r="I167" s="267"/>
      <c r="J167" s="267"/>
      <c r="K167" s="267"/>
      <c r="L167" s="267"/>
    </row>
    <row r="168" spans="7:12" ht="15" hidden="1" customHeight="1">
      <c r="G168" s="267"/>
      <c r="H168" s="267"/>
      <c r="I168" s="267"/>
      <c r="J168" s="267"/>
      <c r="K168" s="267"/>
      <c r="L168" s="267"/>
    </row>
    <row r="169" spans="7:12" ht="15" hidden="1" customHeight="1">
      <c r="G169" s="267"/>
      <c r="H169" s="267"/>
      <c r="I169" s="267"/>
      <c r="J169" s="267"/>
      <c r="K169" s="267"/>
      <c r="L169" s="267"/>
    </row>
    <row r="170" spans="7:12" ht="15" hidden="1" customHeight="1">
      <c r="G170" s="267"/>
      <c r="H170" s="267"/>
      <c r="I170" s="267"/>
      <c r="J170" s="267"/>
      <c r="K170" s="267"/>
      <c r="L170" s="267"/>
    </row>
    <row r="171" spans="7:12" ht="15" hidden="1" customHeight="1">
      <c r="G171" s="267"/>
      <c r="H171" s="267"/>
      <c r="I171" s="267"/>
      <c r="J171" s="267"/>
      <c r="K171" s="267"/>
      <c r="L171" s="267"/>
    </row>
    <row r="172" spans="7:12" ht="15" hidden="1" customHeight="1">
      <c r="G172" s="267"/>
      <c r="H172" s="267"/>
      <c r="I172" s="267"/>
      <c r="J172" s="267"/>
      <c r="K172" s="267"/>
      <c r="L172" s="267"/>
    </row>
    <row r="173" spans="7:12" ht="15" hidden="1" customHeight="1">
      <c r="G173" s="267"/>
      <c r="H173" s="267"/>
      <c r="I173" s="267"/>
      <c r="J173" s="267"/>
      <c r="K173" s="267"/>
      <c r="L173" s="267"/>
    </row>
    <row r="174" spans="7:12" ht="15" hidden="1" customHeight="1">
      <c r="G174" s="267"/>
      <c r="H174" s="267"/>
      <c r="I174" s="267"/>
      <c r="J174" s="267"/>
      <c r="K174" s="267"/>
      <c r="L174" s="267"/>
    </row>
    <row r="175" spans="7:12" ht="15" hidden="1" customHeight="1">
      <c r="G175" s="267"/>
      <c r="H175" s="267"/>
      <c r="I175" s="267"/>
      <c r="J175" s="267"/>
      <c r="K175" s="267"/>
      <c r="L175" s="267"/>
    </row>
    <row r="176" spans="7:12" ht="15" hidden="1" customHeight="1">
      <c r="G176" s="267"/>
      <c r="H176" s="267"/>
      <c r="I176" s="267"/>
      <c r="J176" s="267"/>
      <c r="K176" s="267"/>
      <c r="L176" s="267"/>
    </row>
    <row r="177" spans="7:12" ht="15" hidden="1" customHeight="1">
      <c r="G177" s="267"/>
      <c r="H177" s="267"/>
      <c r="I177" s="267"/>
      <c r="J177" s="267"/>
      <c r="K177" s="267"/>
      <c r="L177" s="267"/>
    </row>
    <row r="178" spans="7:12" ht="15" hidden="1" customHeight="1">
      <c r="G178" s="267"/>
      <c r="H178" s="267"/>
      <c r="I178" s="267"/>
      <c r="J178" s="267"/>
      <c r="K178" s="267"/>
      <c r="L178" s="267"/>
    </row>
    <row r="179" spans="7:12" ht="15" hidden="1" customHeight="1">
      <c r="G179" s="267"/>
      <c r="H179" s="267"/>
      <c r="I179" s="267"/>
      <c r="J179" s="267"/>
      <c r="K179" s="267"/>
      <c r="L179" s="267"/>
    </row>
    <row r="180" spans="7:12" ht="15" hidden="1" customHeight="1">
      <c r="G180" s="267"/>
      <c r="H180" s="267"/>
      <c r="I180" s="267"/>
      <c r="J180" s="267"/>
      <c r="K180" s="267"/>
      <c r="L180" s="267"/>
    </row>
    <row r="181" spans="7:12" ht="15" hidden="1" customHeight="1">
      <c r="G181" s="267"/>
      <c r="H181" s="267"/>
      <c r="I181" s="267"/>
      <c r="J181" s="267"/>
      <c r="K181" s="267"/>
      <c r="L181" s="267"/>
    </row>
    <row r="182" spans="7:12" ht="15" hidden="1" customHeight="1">
      <c r="G182" s="267"/>
      <c r="H182" s="267"/>
      <c r="I182" s="267"/>
      <c r="J182" s="267"/>
      <c r="K182" s="267"/>
      <c r="L182" s="267"/>
    </row>
    <row r="183" spans="7:12" ht="15" hidden="1" customHeight="1">
      <c r="G183" s="267"/>
      <c r="H183" s="267"/>
      <c r="I183" s="267"/>
      <c r="J183" s="267"/>
      <c r="K183" s="267"/>
      <c r="L183" s="267"/>
    </row>
    <row r="184" spans="7:12" ht="15" hidden="1" customHeight="1">
      <c r="G184" s="267"/>
      <c r="H184" s="267"/>
      <c r="I184" s="267"/>
      <c r="J184" s="267"/>
      <c r="K184" s="267"/>
      <c r="L184" s="267"/>
    </row>
    <row r="185" spans="7:12" ht="15" hidden="1" customHeight="1">
      <c r="G185" s="267"/>
      <c r="H185" s="267"/>
      <c r="I185" s="267"/>
      <c r="J185" s="267"/>
      <c r="K185" s="267"/>
      <c r="L185" s="267"/>
    </row>
    <row r="186" spans="7:12" ht="15" hidden="1" customHeight="1">
      <c r="G186" s="267"/>
      <c r="H186" s="267"/>
      <c r="I186" s="267"/>
      <c r="J186" s="267"/>
      <c r="K186" s="267"/>
      <c r="L186" s="267"/>
    </row>
    <row r="187" spans="7:12" ht="15" hidden="1" customHeight="1">
      <c r="G187" s="267"/>
      <c r="H187" s="267"/>
      <c r="I187" s="267"/>
      <c r="J187" s="267"/>
      <c r="K187" s="267"/>
      <c r="L187" s="267"/>
    </row>
    <row r="188" spans="7:12" ht="15" hidden="1" customHeight="1">
      <c r="G188" s="267"/>
      <c r="H188" s="267"/>
      <c r="I188" s="267"/>
      <c r="J188" s="267"/>
      <c r="K188" s="267"/>
      <c r="L188" s="267"/>
    </row>
    <row r="189" spans="7:12" ht="15" hidden="1" customHeight="1">
      <c r="G189" s="267"/>
      <c r="H189" s="267"/>
      <c r="I189" s="267"/>
      <c r="J189" s="267"/>
      <c r="K189" s="267"/>
      <c r="L189" s="267"/>
    </row>
    <row r="190" spans="7:12" ht="15" hidden="1" customHeight="1">
      <c r="G190" s="267"/>
      <c r="H190" s="267"/>
      <c r="I190" s="267"/>
      <c r="J190" s="267"/>
      <c r="K190" s="267"/>
      <c r="L190" s="267"/>
    </row>
    <row r="191" spans="7:12" ht="15" hidden="1" customHeight="1">
      <c r="G191" s="267"/>
      <c r="H191" s="267"/>
      <c r="I191" s="267"/>
      <c r="J191" s="267"/>
      <c r="K191" s="267"/>
      <c r="L191" s="267"/>
    </row>
    <row r="192" spans="7:12" ht="15" hidden="1" customHeight="1">
      <c r="G192" s="267"/>
      <c r="H192" s="267"/>
      <c r="I192" s="267"/>
      <c r="J192" s="267"/>
      <c r="K192" s="267"/>
      <c r="L192" s="267"/>
    </row>
    <row r="193" spans="7:12" ht="15" hidden="1" customHeight="1">
      <c r="G193" s="267"/>
      <c r="H193" s="267"/>
      <c r="I193" s="267"/>
      <c r="J193" s="267"/>
      <c r="K193" s="267"/>
      <c r="L193" s="267"/>
    </row>
    <row r="194" spans="7:12" ht="15" hidden="1" customHeight="1">
      <c r="G194" s="267"/>
      <c r="H194" s="267"/>
      <c r="I194" s="267"/>
      <c r="J194" s="267"/>
      <c r="K194" s="267"/>
      <c r="L194" s="267"/>
    </row>
    <row r="195" spans="7:12" ht="15" hidden="1" customHeight="1">
      <c r="G195" s="267"/>
      <c r="H195" s="267"/>
      <c r="I195" s="267"/>
      <c r="J195" s="267"/>
      <c r="K195" s="267"/>
      <c r="L195" s="267"/>
    </row>
    <row r="196" spans="7:12" ht="15" hidden="1" customHeight="1">
      <c r="G196" s="267"/>
      <c r="H196" s="267"/>
      <c r="I196" s="267"/>
      <c r="J196" s="267"/>
      <c r="K196" s="267"/>
      <c r="L196" s="267"/>
    </row>
    <row r="197" spans="7:12" ht="15" hidden="1" customHeight="1">
      <c r="G197" s="267"/>
      <c r="H197" s="267"/>
      <c r="I197" s="267"/>
      <c r="J197" s="267"/>
      <c r="K197" s="267"/>
      <c r="L197" s="267"/>
    </row>
    <row r="198" spans="7:12" ht="15" hidden="1" customHeight="1">
      <c r="G198" s="267"/>
      <c r="H198" s="267"/>
      <c r="I198" s="267"/>
      <c r="J198" s="267"/>
      <c r="K198" s="267"/>
      <c r="L198" s="267"/>
    </row>
    <row r="199" spans="7:12" ht="15" hidden="1" customHeight="1">
      <c r="G199" s="267"/>
      <c r="H199" s="267"/>
      <c r="I199" s="267"/>
      <c r="J199" s="267"/>
      <c r="K199" s="267"/>
      <c r="L199" s="267"/>
    </row>
    <row r="200" spans="7:12" ht="15" hidden="1" customHeight="1">
      <c r="G200" s="267"/>
      <c r="H200" s="267"/>
      <c r="I200" s="267"/>
      <c r="J200" s="267"/>
      <c r="K200" s="267"/>
      <c r="L200" s="267"/>
    </row>
    <row r="201" spans="7:12" ht="15" hidden="1" customHeight="1">
      <c r="G201" s="267"/>
      <c r="H201" s="267"/>
      <c r="I201" s="267"/>
      <c r="J201" s="267"/>
      <c r="K201" s="267"/>
      <c r="L201" s="267"/>
    </row>
    <row r="202" spans="7:12" ht="15" hidden="1" customHeight="1">
      <c r="G202" s="267"/>
      <c r="H202" s="267"/>
      <c r="I202" s="267"/>
      <c r="J202" s="267"/>
      <c r="K202" s="267"/>
      <c r="L202" s="267"/>
    </row>
    <row r="203" spans="7:12" ht="15" hidden="1" customHeight="1">
      <c r="G203" s="267"/>
      <c r="H203" s="267"/>
      <c r="I203" s="267"/>
      <c r="J203" s="267"/>
      <c r="K203" s="267"/>
      <c r="L203" s="267"/>
    </row>
    <row r="204" spans="7:12" ht="15" hidden="1" customHeight="1">
      <c r="G204" s="267"/>
      <c r="H204" s="267"/>
      <c r="I204" s="267"/>
      <c r="J204" s="267"/>
      <c r="K204" s="267"/>
      <c r="L204" s="267"/>
    </row>
    <row r="205" spans="7:12" ht="15" hidden="1" customHeight="1">
      <c r="G205" s="267"/>
      <c r="H205" s="267"/>
      <c r="I205" s="267"/>
      <c r="J205" s="267"/>
      <c r="K205" s="267"/>
      <c r="L205" s="267"/>
    </row>
    <row r="206" spans="7:12" ht="15" hidden="1" customHeight="1">
      <c r="G206" s="267"/>
      <c r="H206" s="267"/>
      <c r="I206" s="267"/>
      <c r="J206" s="267"/>
      <c r="K206" s="267"/>
      <c r="L206" s="267"/>
    </row>
    <row r="207" spans="7:12" ht="15" hidden="1" customHeight="1">
      <c r="G207" s="267"/>
      <c r="H207" s="267"/>
      <c r="I207" s="267"/>
      <c r="J207" s="267"/>
      <c r="K207" s="267"/>
      <c r="L207" s="267"/>
    </row>
    <row r="208" spans="7:12" ht="15" hidden="1" customHeight="1">
      <c r="G208" s="267"/>
      <c r="H208" s="267"/>
      <c r="I208" s="267"/>
      <c r="J208" s="267"/>
      <c r="K208" s="267"/>
      <c r="L208" s="267"/>
    </row>
    <row r="209" spans="7:12" ht="15" hidden="1" customHeight="1">
      <c r="G209" s="267"/>
      <c r="H209" s="267"/>
      <c r="I209" s="267"/>
      <c r="J209" s="267"/>
      <c r="K209" s="267"/>
      <c r="L209" s="267"/>
    </row>
    <row r="210" spans="7:12" ht="15" hidden="1" customHeight="1">
      <c r="G210" s="267"/>
      <c r="H210" s="267"/>
      <c r="I210" s="267"/>
      <c r="J210" s="267"/>
      <c r="K210" s="267"/>
      <c r="L210" s="267"/>
    </row>
    <row r="211" spans="7:12" ht="15" hidden="1" customHeight="1">
      <c r="G211" s="267"/>
      <c r="H211" s="267"/>
      <c r="I211" s="267"/>
      <c r="J211" s="267"/>
      <c r="K211" s="267"/>
      <c r="L211" s="267"/>
    </row>
    <row r="212" spans="7:12" ht="15" hidden="1" customHeight="1">
      <c r="G212" s="267"/>
      <c r="H212" s="267"/>
      <c r="I212" s="267"/>
      <c r="J212" s="267"/>
      <c r="K212" s="267"/>
      <c r="L212" s="267"/>
    </row>
    <row r="213" spans="7:12" ht="15" hidden="1" customHeight="1">
      <c r="G213" s="267"/>
      <c r="H213" s="267"/>
      <c r="I213" s="267"/>
      <c r="J213" s="267"/>
      <c r="K213" s="267"/>
      <c r="L213" s="267"/>
    </row>
    <row r="214" spans="7:12" ht="15" hidden="1" customHeight="1">
      <c r="G214" s="267"/>
      <c r="H214" s="267"/>
      <c r="I214" s="267"/>
      <c r="J214" s="267"/>
      <c r="K214" s="267"/>
      <c r="L214" s="267"/>
    </row>
    <row r="215" spans="7:12" ht="15" hidden="1" customHeight="1">
      <c r="G215" s="267"/>
      <c r="H215" s="267"/>
      <c r="I215" s="267"/>
      <c r="J215" s="267"/>
      <c r="K215" s="267"/>
      <c r="L215" s="267"/>
    </row>
    <row r="216" spans="7:12" ht="15" hidden="1" customHeight="1">
      <c r="G216" s="267"/>
      <c r="H216" s="267"/>
      <c r="I216" s="267"/>
      <c r="J216" s="267"/>
      <c r="K216" s="267"/>
      <c r="L216" s="267"/>
    </row>
    <row r="217" spans="7:12" ht="15" hidden="1" customHeight="1">
      <c r="G217" s="267"/>
      <c r="H217" s="267"/>
      <c r="I217" s="267"/>
      <c r="J217" s="267"/>
      <c r="K217" s="267"/>
      <c r="L217" s="267"/>
    </row>
    <row r="218" spans="7:12" ht="15" hidden="1" customHeight="1">
      <c r="G218" s="267"/>
      <c r="H218" s="267"/>
      <c r="I218" s="267"/>
      <c r="J218" s="267"/>
      <c r="K218" s="267"/>
      <c r="L218" s="267"/>
    </row>
    <row r="219" spans="7:12" ht="15" hidden="1" customHeight="1">
      <c r="G219" s="267"/>
      <c r="H219" s="267"/>
      <c r="I219" s="267"/>
      <c r="J219" s="267"/>
      <c r="K219" s="267"/>
      <c r="L219" s="267"/>
    </row>
    <row r="220" spans="7:12" ht="15" hidden="1" customHeight="1">
      <c r="G220" s="267"/>
      <c r="H220" s="267"/>
      <c r="I220" s="267"/>
      <c r="J220" s="267"/>
      <c r="K220" s="267"/>
      <c r="L220" s="267"/>
    </row>
    <row r="221" spans="7:12" ht="15" hidden="1" customHeight="1">
      <c r="G221" s="267"/>
      <c r="H221" s="267"/>
      <c r="I221" s="267"/>
      <c r="J221" s="267"/>
      <c r="K221" s="267"/>
      <c r="L221" s="267"/>
    </row>
    <row r="222" spans="7:12" ht="15" hidden="1" customHeight="1">
      <c r="G222" s="267"/>
      <c r="H222" s="267"/>
      <c r="I222" s="267"/>
      <c r="J222" s="267"/>
      <c r="K222" s="267"/>
      <c r="L222" s="267"/>
    </row>
    <row r="223" spans="7:12" ht="15" hidden="1" customHeight="1">
      <c r="G223" s="267"/>
      <c r="H223" s="267"/>
      <c r="I223" s="267"/>
      <c r="J223" s="267"/>
      <c r="K223" s="267"/>
      <c r="L223" s="267"/>
    </row>
    <row r="224" spans="7:12" ht="15" hidden="1" customHeight="1">
      <c r="G224" s="267"/>
      <c r="H224" s="267"/>
      <c r="I224" s="267"/>
      <c r="J224" s="267"/>
      <c r="K224" s="267"/>
      <c r="L224" s="267"/>
    </row>
    <row r="225" spans="7:12" ht="15" hidden="1" customHeight="1">
      <c r="G225" s="267"/>
      <c r="H225" s="267"/>
      <c r="I225" s="267"/>
      <c r="J225" s="267"/>
      <c r="K225" s="267"/>
      <c r="L225" s="267"/>
    </row>
    <row r="226" spans="7:12" ht="15" hidden="1" customHeight="1">
      <c r="G226" s="267"/>
      <c r="H226" s="267"/>
      <c r="I226" s="267"/>
      <c r="J226" s="267"/>
      <c r="K226" s="267"/>
      <c r="L226" s="267"/>
    </row>
    <row r="227" spans="7:12" ht="15" hidden="1" customHeight="1">
      <c r="G227" s="267"/>
      <c r="H227" s="267"/>
      <c r="I227" s="267"/>
      <c r="J227" s="267"/>
      <c r="K227" s="267"/>
      <c r="L227" s="267"/>
    </row>
    <row r="228" spans="7:12" ht="15" hidden="1" customHeight="1">
      <c r="G228" s="267"/>
      <c r="H228" s="267"/>
      <c r="I228" s="267"/>
      <c r="J228" s="267"/>
      <c r="K228" s="267"/>
      <c r="L228" s="267"/>
    </row>
    <row r="229" spans="7:12" ht="15" hidden="1" customHeight="1">
      <c r="G229" s="267"/>
      <c r="H229" s="267"/>
      <c r="I229" s="267"/>
      <c r="J229" s="267"/>
      <c r="K229" s="267"/>
      <c r="L229" s="267"/>
    </row>
    <row r="230" spans="7:12" ht="15" hidden="1" customHeight="1">
      <c r="G230" s="267"/>
      <c r="H230" s="267"/>
      <c r="I230" s="267"/>
      <c r="J230" s="267"/>
      <c r="K230" s="267"/>
      <c r="L230" s="267"/>
    </row>
    <row r="231" spans="7:12" ht="15" hidden="1" customHeight="1">
      <c r="G231" s="267"/>
      <c r="H231" s="267"/>
      <c r="I231" s="267"/>
      <c r="J231" s="267"/>
      <c r="K231" s="267"/>
      <c r="L231" s="267"/>
    </row>
    <row r="232" spans="7:12" ht="15" hidden="1" customHeight="1">
      <c r="G232" s="267"/>
      <c r="H232" s="267"/>
      <c r="I232" s="267"/>
      <c r="J232" s="267"/>
      <c r="K232" s="267"/>
      <c r="L232" s="267"/>
    </row>
    <row r="233" spans="7:12" ht="15" hidden="1" customHeight="1">
      <c r="G233" s="267"/>
      <c r="H233" s="267"/>
      <c r="I233" s="267"/>
      <c r="J233" s="267"/>
      <c r="K233" s="267"/>
      <c r="L233" s="267"/>
    </row>
    <row r="234" spans="7:12" ht="15" hidden="1" customHeight="1">
      <c r="G234" s="267"/>
      <c r="H234" s="267"/>
      <c r="I234" s="267"/>
      <c r="J234" s="267"/>
      <c r="K234" s="267"/>
      <c r="L234" s="267"/>
    </row>
    <row r="235" spans="7:12" ht="15" hidden="1" customHeight="1">
      <c r="G235" s="267"/>
      <c r="H235" s="267"/>
      <c r="I235" s="267"/>
      <c r="J235" s="267"/>
      <c r="K235" s="267"/>
      <c r="L235" s="267"/>
    </row>
    <row r="236" spans="7:12" ht="15" hidden="1" customHeight="1">
      <c r="G236" s="267"/>
      <c r="H236" s="267"/>
      <c r="I236" s="267"/>
      <c r="J236" s="267"/>
      <c r="K236" s="267"/>
      <c r="L236" s="267"/>
    </row>
    <row r="237" spans="7:12" ht="15" hidden="1" customHeight="1">
      <c r="G237" s="267"/>
      <c r="H237" s="267"/>
      <c r="I237" s="267"/>
      <c r="J237" s="267"/>
      <c r="K237" s="267"/>
      <c r="L237" s="267"/>
    </row>
    <row r="238" spans="7:12" ht="15" hidden="1" customHeight="1">
      <c r="G238" s="267"/>
      <c r="H238" s="267"/>
      <c r="I238" s="267"/>
      <c r="J238" s="267"/>
      <c r="K238" s="267"/>
      <c r="L238" s="267"/>
    </row>
    <row r="239" spans="7:12" ht="15" hidden="1" customHeight="1">
      <c r="G239" s="267"/>
      <c r="H239" s="267"/>
      <c r="I239" s="267"/>
      <c r="J239" s="267"/>
      <c r="K239" s="267"/>
      <c r="L239" s="267"/>
    </row>
    <row r="240" spans="7:12" ht="15" hidden="1" customHeight="1">
      <c r="G240" s="267"/>
      <c r="H240" s="267"/>
      <c r="I240" s="267"/>
      <c r="J240" s="267"/>
      <c r="K240" s="267"/>
      <c r="L240" s="267"/>
    </row>
    <row r="241" spans="7:12" ht="15" hidden="1" customHeight="1">
      <c r="G241" s="267"/>
      <c r="H241" s="267"/>
      <c r="I241" s="267"/>
      <c r="J241" s="267"/>
      <c r="K241" s="267"/>
      <c r="L241" s="267"/>
    </row>
    <row r="242" spans="7:12" ht="15" hidden="1" customHeight="1">
      <c r="G242" s="267"/>
      <c r="H242" s="267"/>
      <c r="I242" s="267"/>
      <c r="J242" s="267"/>
      <c r="K242" s="267"/>
      <c r="L242" s="267"/>
    </row>
    <row r="243" spans="7:12" ht="15" hidden="1" customHeight="1">
      <c r="G243" s="267"/>
      <c r="H243" s="267"/>
      <c r="I243" s="267"/>
      <c r="J243" s="267"/>
      <c r="K243" s="267"/>
      <c r="L243" s="267"/>
    </row>
    <row r="244" spans="7:12" ht="15" hidden="1" customHeight="1">
      <c r="G244" s="267"/>
      <c r="H244" s="267"/>
      <c r="I244" s="267"/>
      <c r="J244" s="267"/>
      <c r="K244" s="267"/>
      <c r="L244" s="267"/>
    </row>
    <row r="245" spans="7:12" ht="15" hidden="1" customHeight="1">
      <c r="G245" s="267"/>
      <c r="H245" s="267"/>
      <c r="I245" s="267"/>
      <c r="J245" s="267"/>
      <c r="K245" s="267"/>
      <c r="L245" s="267"/>
    </row>
    <row r="246" spans="7:12" ht="15" hidden="1" customHeight="1">
      <c r="G246" s="267"/>
      <c r="H246" s="267"/>
      <c r="I246" s="267"/>
      <c r="J246" s="267"/>
      <c r="K246" s="267"/>
      <c r="L246" s="267"/>
    </row>
    <row r="247" spans="7:12" ht="15" customHeight="1"/>
    <row r="248" spans="7:12" ht="15" customHeight="1"/>
    <row r="249" spans="7:12" ht="15" customHeight="1"/>
  </sheetData>
  <sheetProtection algorithmName="SHA-512" hashValue="SccSzMd3bMGuRYBByMaNAub32Mn1v1nLXZxE+BWIBp7TTXpRpawvqEwEC4ybx4NwdmJUB3BpCbuSCa9U3HMPSw==" saltValue="tmPIveklObWVgBoOdEQcEA==" spinCount="100000" sheet="1" objects="1" scenarios="1"/>
  <mergeCells count="2">
    <mergeCell ref="B6:E6"/>
    <mergeCell ref="G9:M18"/>
  </mergeCells>
  <pageMargins left="0.7" right="0.7" top="0.75" bottom="0.75" header="0.3" footer="0.3"/>
  <pageSetup paperSize="8" scale="7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B852C0DF801747BE6391A8B1DF415C" ma:contentTypeVersion="17" ma:contentTypeDescription="Create a new document." ma:contentTypeScope="" ma:versionID="86c6757371e11b3cc6a34bf2591d0f36">
  <xsd:schema xmlns:xsd="http://www.w3.org/2001/XMLSchema" xmlns:xs="http://www.w3.org/2001/XMLSchema" xmlns:p="http://schemas.microsoft.com/office/2006/metadata/properties" xmlns:ns2="d589c3b7-ff7c-4ee3-9844-3abe9f3db6e1" xmlns:ns3="2afddb8a-d190-45ff-84fe-43f427cbcf35" targetNamespace="http://schemas.microsoft.com/office/2006/metadata/properties" ma:root="true" ma:fieldsID="33772dbb5430138b5d7dbec22c632db5" ns2:_="" ns3:_="">
    <xsd:import namespace="d589c3b7-ff7c-4ee3-9844-3abe9f3db6e1"/>
    <xsd:import namespace="2afddb8a-d190-45ff-84fe-43f427cbcf3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9c3b7-ff7c-4ee3-9844-3abe9f3db6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c93545c-793b-45b9-9d2f-f041e9f5d500"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fddb8a-d190-45ff-84fe-43f427cbcf35"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c36a406-708c-42c0-b0cc-cbecbc54aa8f}" ma:internalName="TaxCatchAll" ma:showField="CatchAllData" ma:web="2afddb8a-d190-45ff-84fe-43f427cbcf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589c3b7-ff7c-4ee3-9844-3abe9f3db6e1">
      <Terms xmlns="http://schemas.microsoft.com/office/infopath/2007/PartnerControls"/>
    </lcf76f155ced4ddcb4097134ff3c332f>
    <TaxCatchAll xmlns="2afddb8a-d190-45ff-84fe-43f427cbcf35" xsi:nil="true"/>
    <SharedWithUsers xmlns="2afddb8a-d190-45ff-84fe-43f427cbcf35">
      <UserInfo>
        <DisplayName/>
        <AccountId xsi:nil="true"/>
        <AccountType/>
      </UserInfo>
    </SharedWithUsers>
  </documentManagement>
</p:properties>
</file>

<file path=customXml/itemProps1.xml><?xml version="1.0" encoding="utf-8"?>
<ds:datastoreItem xmlns:ds="http://schemas.openxmlformats.org/officeDocument/2006/customXml" ds:itemID="{1287DDA3-3FDB-4B50-85FA-EA09BC013D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89c3b7-ff7c-4ee3-9844-3abe9f3db6e1"/>
    <ds:schemaRef ds:uri="2afddb8a-d190-45ff-84fe-43f427cbcf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6348A9-150A-4618-BAF0-01A93D9CA12B}">
  <ds:schemaRefs>
    <ds:schemaRef ds:uri="http://schemas.microsoft.com/sharepoint/v3/contenttype/forms"/>
  </ds:schemaRefs>
</ds:datastoreItem>
</file>

<file path=customXml/itemProps3.xml><?xml version="1.0" encoding="utf-8"?>
<ds:datastoreItem xmlns:ds="http://schemas.openxmlformats.org/officeDocument/2006/customXml" ds:itemID="{5F329B70-51B4-49EE-A6DC-803F25C6AB7A}">
  <ds:schemaRefs>
    <ds:schemaRef ds:uri="http://purl.org/dc/terms/"/>
    <ds:schemaRef ds:uri="http://purl.org/dc/elements/1.1/"/>
    <ds:schemaRef ds:uri="d589c3b7-ff7c-4ee3-9844-3abe9f3db6e1"/>
    <ds:schemaRef ds:uri="2afddb8a-d190-45ff-84fe-43f427cbcf35"/>
    <ds:schemaRef ds:uri="http://schemas.microsoft.com/office/2006/documentManagement/types"/>
    <ds:schemaRef ds:uri="http://schemas.microsoft.com/office/2006/metadata/properties"/>
    <ds:schemaRef ds:uri="http://purl.org/dc/dcmitype/"/>
    <ds:schemaRef ds:uri="http://www.w3.org/XML/1998/namespace"/>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vt:i4>
      </vt:variant>
    </vt:vector>
  </HeadingPairs>
  <TitlesOfParts>
    <vt:vector size="31" baseType="lpstr">
      <vt:lpstr>COVER</vt:lpstr>
      <vt:lpstr>ABOUT</vt:lpstr>
      <vt:lpstr>CONTENTS</vt:lpstr>
      <vt:lpstr>GRI INDEX</vt:lpstr>
      <vt:lpstr>SASB INDEX</vt:lpstr>
      <vt:lpstr>TNFD</vt:lpstr>
      <vt:lpstr>GOVERNANCE</vt:lpstr>
      <vt:lpstr>Corporate Governance</vt:lpstr>
      <vt:lpstr>Oversight and Responsibility</vt:lpstr>
      <vt:lpstr>Ethics and Integrity</vt:lpstr>
      <vt:lpstr>Economic Performance</vt:lpstr>
      <vt:lpstr>Responsible Production</vt:lpstr>
      <vt:lpstr>Our Suppliers</vt:lpstr>
      <vt:lpstr>SOCIAL</vt:lpstr>
      <vt:lpstr>Health and Safety</vt:lpstr>
      <vt:lpstr>Our People</vt:lpstr>
      <vt:lpstr>Diversity and Inclusion</vt:lpstr>
      <vt:lpstr>Training</vt:lpstr>
      <vt:lpstr>Cultural Heritage</vt:lpstr>
      <vt:lpstr>ENVIRONMENT</vt:lpstr>
      <vt:lpstr>Water</vt:lpstr>
      <vt:lpstr>Waste</vt:lpstr>
      <vt:lpstr>Biodiversity &amp; Land Management</vt:lpstr>
      <vt:lpstr>Energy Consumption</vt:lpstr>
      <vt:lpstr>Greenhouse Gas Emissions</vt:lpstr>
      <vt:lpstr>GRUYERE</vt:lpstr>
      <vt:lpstr>Gruyere Tailings Facilty</vt:lpstr>
      <vt:lpstr>'Diversity and Inclusion'!Print_Area</vt:lpstr>
      <vt:lpstr>'Our People'!Print_Area</vt:lpstr>
      <vt:lpstr>Training!Print_Area</vt:lpstr>
      <vt:lpstr>Water!Print_Area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Jessica Jones</dc:creator>
  <cp:keywords/>
  <dc:description/>
  <cp:lastModifiedBy>Jessica Jones</cp:lastModifiedBy>
  <cp:revision/>
  <cp:lastPrinted>2024-03-19T08:26:00Z</cp:lastPrinted>
  <dcterms:created xsi:type="dcterms:W3CDTF">2024-01-12T00:37:42Z</dcterms:created>
  <dcterms:modified xsi:type="dcterms:W3CDTF">2024-04-09T06:05:43Z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0x0101008DB852C0DF801747BE6391A8B1DF415C</vt:lpwstr>
  </property>
  <property fmtid="{D5CDD505-2E9C-101B-9397-08002B2CF9AE}" pid="4" name="Order">
    <vt:r8>214600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